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Komunikace" sheetId="2" r:id="rId2"/>
    <sheet name="02 - Ostatní" sheetId="3" r:id="rId3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'01 - Komunikace'!$C$86:$K$188</definedName>
    <definedName name="_xlnm.Print_Area" localSheetId="1">'01 - Komunikace'!$C$4:$J$39,'01 - Komunikace'!$C$45:$J$68,'01 - Komunikace'!$C$74:$K$188</definedName>
    <definedName name="_xlnm.Print_Titles" localSheetId="1">'01 - Komunikace'!$86:$86</definedName>
    <definedName name="_xlnm._FilterDatabase" localSheetId="2" hidden="1">'02 - Ostatní'!$C$85:$K$108</definedName>
    <definedName name="_xlnm.Print_Area" localSheetId="2">'02 - Ostatní'!$C$4:$J$39,'02 - Ostatní'!$C$45:$J$67,'02 - Ostatní'!$C$73:$K$108</definedName>
    <definedName name="_xlnm.Print_Titles" localSheetId="2">'02 - Ostatní'!$85:$85</definedName>
  </definedNames>
  <calcPr/>
</workbook>
</file>

<file path=xl/calcChain.xml><?xml version="1.0" encoding="utf-8"?>
<calcChain xmlns="http://schemas.openxmlformats.org/spreadsheetml/2006/main">
  <c i="3" r="J37"/>
  <c r="J36"/>
  <c i="1" r="AY56"/>
  <c i="3" r="J35"/>
  <c i="1" r="AX56"/>
  <c i="3"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6"/>
  <c r="BI105"/>
  <c r="BH105"/>
  <c r="BG105"/>
  <c r="BF105"/>
  <c r="T105"/>
  <c r="T104"/>
  <c r="R105"/>
  <c r="R104"/>
  <c r="P105"/>
  <c r="P104"/>
  <c r="BK105"/>
  <c r="BK104"/>
  <c r="J104"/>
  <c r="J105"/>
  <c r="BE105"/>
  <c r="J65"/>
  <c r="BI103"/>
  <c r="BH103"/>
  <c r="BG103"/>
  <c r="BF103"/>
  <c r="T103"/>
  <c r="T102"/>
  <c r="R103"/>
  <c r="R102"/>
  <c r="P103"/>
  <c r="P102"/>
  <c r="BK103"/>
  <c r="BK102"/>
  <c r="J102"/>
  <c r="J103"/>
  <c r="BE103"/>
  <c r="J64"/>
  <c r="BI101"/>
  <c r="BH101"/>
  <c r="BG101"/>
  <c r="BF101"/>
  <c r="T101"/>
  <c r="T100"/>
  <c r="R101"/>
  <c r="R100"/>
  <c r="P101"/>
  <c r="P100"/>
  <c r="BK101"/>
  <c r="BK100"/>
  <c r="J100"/>
  <c r="J101"/>
  <c r="BE101"/>
  <c r="J63"/>
  <c r="BI99"/>
  <c r="BH99"/>
  <c r="BG99"/>
  <c r="BF99"/>
  <c r="T99"/>
  <c r="R99"/>
  <c r="P99"/>
  <c r="BK99"/>
  <c r="J99"/>
  <c r="BE99"/>
  <c r="BI98"/>
  <c r="BH98"/>
  <c r="BG98"/>
  <c r="BF98"/>
  <c r="T98"/>
  <c r="T97"/>
  <c r="R98"/>
  <c r="R97"/>
  <c r="P98"/>
  <c r="P97"/>
  <c r="BK98"/>
  <c r="BK97"/>
  <c r="J97"/>
  <c r="J98"/>
  <c r="BE98"/>
  <c r="J62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56"/>
  <c i="3" r="BH89"/>
  <c r="F36"/>
  <c i="1" r="BC56"/>
  <c i="3" r="BG89"/>
  <c r="F35"/>
  <c i="1" r="BB56"/>
  <c i="3" r="BF89"/>
  <c r="J34"/>
  <c i="1" r="AW56"/>
  <c i="3" r="F34"/>
  <c i="1" r="BA56"/>
  <c i="3" r="T89"/>
  <c r="T88"/>
  <c r="T87"/>
  <c r="T86"/>
  <c r="R89"/>
  <c r="R88"/>
  <c r="R87"/>
  <c r="R86"/>
  <c r="P89"/>
  <c r="P88"/>
  <c r="P87"/>
  <c r="P86"/>
  <c i="1" r="AU56"/>
  <c i="3" r="BK89"/>
  <c r="BK88"/>
  <c r="J88"/>
  <c r="BK87"/>
  <c r="J87"/>
  <c r="BK86"/>
  <c r="J86"/>
  <c r="J59"/>
  <c r="J30"/>
  <c i="1" r="AG56"/>
  <c i="3" r="J89"/>
  <c r="BE89"/>
  <c r="J33"/>
  <c i="1" r="AV56"/>
  <c i="3" r="F33"/>
  <c i="1" r="AZ56"/>
  <c i="3" r="J61"/>
  <c r="J60"/>
  <c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2" r="J37"/>
  <c r="J36"/>
  <c i="1" r="AY55"/>
  <c i="2" r="J35"/>
  <c i="1" r="AX55"/>
  <c i="2" r="BI188"/>
  <c r="BH188"/>
  <c r="BG188"/>
  <c r="BF188"/>
  <c r="T188"/>
  <c r="R188"/>
  <c r="P188"/>
  <c r="BK188"/>
  <c r="J188"/>
  <c r="BE188"/>
  <c r="BI187"/>
  <c r="BH187"/>
  <c r="BG187"/>
  <c r="BF187"/>
  <c r="T187"/>
  <c r="T186"/>
  <c r="R187"/>
  <c r="R186"/>
  <c r="P187"/>
  <c r="P186"/>
  <c r="BK187"/>
  <c r="BK186"/>
  <c r="J186"/>
  <c r="J187"/>
  <c r="BE187"/>
  <c r="J67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80"/>
  <c r="BH180"/>
  <c r="BG180"/>
  <c r="BF180"/>
  <c r="T180"/>
  <c r="T179"/>
  <c r="R180"/>
  <c r="R179"/>
  <c r="P180"/>
  <c r="P179"/>
  <c r="BK180"/>
  <c r="BK179"/>
  <c r="J179"/>
  <c r="J180"/>
  <c r="BE180"/>
  <c r="J66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T126"/>
  <c r="R127"/>
  <c r="R126"/>
  <c r="P127"/>
  <c r="P126"/>
  <c r="BK127"/>
  <c r="BK126"/>
  <c r="J126"/>
  <c r="J127"/>
  <c r="BE127"/>
  <c r="J6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T117"/>
  <c r="R118"/>
  <c r="R117"/>
  <c r="P118"/>
  <c r="P117"/>
  <c r="BK118"/>
  <c r="BK117"/>
  <c r="J117"/>
  <c r="J118"/>
  <c r="BE118"/>
  <c r="J64"/>
  <c r="BI115"/>
  <c r="BH115"/>
  <c r="BG115"/>
  <c r="BF115"/>
  <c r="T115"/>
  <c r="T114"/>
  <c r="R115"/>
  <c r="R114"/>
  <c r="P115"/>
  <c r="P114"/>
  <c r="BK115"/>
  <c r="BK114"/>
  <c r="J114"/>
  <c r="J115"/>
  <c r="BE115"/>
  <c r="J6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8"/>
  <c r="BH98"/>
  <c r="BG98"/>
  <c r="BF98"/>
  <c r="T98"/>
  <c r="T97"/>
  <c r="R98"/>
  <c r="R97"/>
  <c r="P98"/>
  <c r="P97"/>
  <c r="BK98"/>
  <c r="BK97"/>
  <c r="J97"/>
  <c r="J98"/>
  <c r="BE98"/>
  <c r="J62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0"/>
  <c r="F37"/>
  <c i="1" r="BD55"/>
  <c i="2" r="BH90"/>
  <c r="F36"/>
  <c i="1" r="BC55"/>
  <c i="2" r="BG90"/>
  <c r="F35"/>
  <c i="1" r="BB55"/>
  <c i="2" r="BF90"/>
  <c r="J34"/>
  <c i="1" r="AW55"/>
  <c i="2" r="F34"/>
  <c i="1" r="BA55"/>
  <c i="2" r="T90"/>
  <c r="T89"/>
  <c r="T88"/>
  <c r="T87"/>
  <c r="R90"/>
  <c r="R89"/>
  <c r="R88"/>
  <c r="R87"/>
  <c r="P90"/>
  <c r="P89"/>
  <c r="P88"/>
  <c r="P87"/>
  <c i="1" r="AU55"/>
  <c i="2" r="BK90"/>
  <c r="BK89"/>
  <c r="J89"/>
  <c r="BK88"/>
  <c r="J88"/>
  <c r="BK87"/>
  <c r="J87"/>
  <c r="J59"/>
  <c r="J30"/>
  <c i="1" r="AG55"/>
  <c i="2" r="J90"/>
  <c r="BE90"/>
  <c r="J33"/>
  <c i="1" r="AV55"/>
  <c i="2" r="F33"/>
  <c i="1" r="AZ55"/>
  <c i="2" r="J61"/>
  <c r="J60"/>
  <c r="J83"/>
  <c r="F83"/>
  <c r="F81"/>
  <c r="E79"/>
  <c r="J54"/>
  <c r="F54"/>
  <c r="F52"/>
  <c r="E50"/>
  <c r="J39"/>
  <c r="J24"/>
  <c r="E24"/>
  <c r="J84"/>
  <c r="J55"/>
  <c r="J23"/>
  <c r="J18"/>
  <c r="E18"/>
  <c r="F84"/>
  <c r="F55"/>
  <c r="J17"/>
  <c r="J12"/>
  <c r="J81"/>
  <c r="J52"/>
  <c r="E7"/>
  <c r="E77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<sst xmlns="http://schemas.openxmlformats.org/spreadsheetml/2006/main">
  <si>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</si>
  <si>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</si>
  <si>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</si>
  <si>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</si>
  <si>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{ab1dd8d5-c077-4819-b60b-5875c7c6483a}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</si>
  <si>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</si>
  <si>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</si>
  <si>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</si>
  <si>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</si>
  <si>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</si>
  <si>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</si>
  <si>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</si>
  <si>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</si>
  <si>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</si>
  <si>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18002_07/2019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</si>
  <si>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</si>
  <si>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</si>
  <si>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Jeremiášova ZC a DC, č. akce 13468, Praha 5</t>
  </si>
  <si>
    <t>KSO:</t>
  </si>
  <si>
    <t>CC-CZ:</t>
  </si>
  <si>
    <t>Místo:</t>
  </si>
  <si>
    <t>Praha</t>
  </si>
  <si>
    <t>Datum:</t>
  </si>
  <si>
    <t>6. 11. 2018</t>
  </si>
  <si>
    <t>Zadavatel:</t>
  </si>
  <si>
    <t>IČ:</t>
  </si>
  <si>
    <t>TSK a.s.</t>
  </si>
  <si>
    <t>DIČ:</t>
  </si>
  <si>
    <t>Uchazeč:</t>
  </si>
  <si>
    <t>Vyplň údaj</t>
  </si>
  <si>
    <t>Projektant:</t>
  </si>
  <si>
    <t>AVS Projekt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</si>
  <si>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</si>
  <si>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</si>
  <si>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</si>
  <si>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</si>
  <si>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</si>
  <si>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</si>
  <si>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</si>
  <si>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</si>
  <si>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</si>
  <si>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</si>
  <si>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</si>
  <si>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</si>
  <si>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</si>
  <si>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</si>
  <si>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</si>
  <si>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</si>
  <si>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</si>
  <si>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</si>
  <si>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</si>
  <si>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</si>
  <si>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</si>
  <si>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</si>
  <si>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</si>
  <si>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</si>
  <si>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</si>
  <si>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</si>
  <si>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</si>
  <si>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</si>
  <si>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</si>
  <si>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</si>
  <si>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</si>
  <si>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</si>
  <si>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</si>
  <si>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</si>
  <si>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</si>
  <si>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</si>
  <si>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</si>
  <si>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</si>
  <si>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</si>
  <si>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</si>
  <si>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</si>
  <si>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</si>
  <si>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</si>
  <si>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</si>
  <si>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Komunikace</t>
  </si>
  <si>
    <t>STA</t>
  </si>
  <si>
    <t>1</t>
  </si>
  <si>
    <t>{76fbc0a9-37c7-4866-939f-ef1deedcbfcc}</t>
  </si>
  <si>
    <t>2</t>
  </si>
  <si>
    <t>02</t>
  </si>
  <si>
    <t>Ostatní</t>
  </si>
  <si>
    <t>{014bc75b-81c9-41e2-b0af-47075e25d0f4}</t>
  </si>
  <si>
    <t>KRYCÍ LIST SOUPISU PRACÍ</t>
  </si>
  <si>
    <t>Objekt:</t>
  </si>
  <si>
    <t>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</si>
  <si>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</si>
  <si>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</si>
  <si>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</si>
  <si>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</si>
  <si>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</si>
  <si>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</si>
  <si>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</si>
  <si>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</si>
  <si>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</si>
  <si>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</si>
  <si>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</si>
  <si>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</si>
  <si>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</si>
  <si>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</si>
  <si>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</si>
  <si>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</si>
  <si>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</si>
  <si>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</si>
  <si>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</si>
  <si>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</si>
  <si>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</si>
  <si>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</si>
  <si>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</si>
  <si>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</si>
  <si>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</si>
  <si>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</si>
  <si>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</si>
  <si>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</si>
  <si>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</si>
  <si>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</si>
  <si>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</si>
  <si>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</si>
  <si>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113154123</t>
  </si>
  <si>
    <t>Frézování živičného krytu tl 50 mm pruh š 1 m pl do 500 m2 bez překážek v trase</t>
  </si>
  <si>
    <t>m2</t>
  </si>
  <si>
    <t>CS ÚRS 2019 01</t>
  </si>
  <si>
    <t>4</t>
  </si>
  <si>
    <t>-646661941</t>
  </si>
  <si>
    <t>VV</t>
  </si>
  <si>
    <t>17600</t>
  </si>
  <si>
    <t>17600*0,7 'Přepočtené koeficientem množství</t>
  </si>
  <si>
    <t>113154253</t>
  </si>
  <si>
    <t>Frézování živičného krytu tl 50 mm pruh š 1 m pl do 1000 m2 s překážkami v trase</t>
  </si>
  <si>
    <t>-480116880</t>
  </si>
  <si>
    <t>11*800*2</t>
  </si>
  <si>
    <t>3</t>
  </si>
  <si>
    <t>113201112</t>
  </si>
  <si>
    <t xml:space="preserve">Vytrhání obrub silničních </t>
  </si>
  <si>
    <t>m</t>
  </si>
  <si>
    <t>-956512081</t>
  </si>
  <si>
    <t>800*4*0,1</t>
  </si>
  <si>
    <t>5</t>
  </si>
  <si>
    <t>573191111</t>
  </si>
  <si>
    <t xml:space="preserve">Postřik infiltrační </t>
  </si>
  <si>
    <t>562888263</t>
  </si>
  <si>
    <t>573231106</t>
  </si>
  <si>
    <t>Postřik živičný spojovací ze silniční emulze v množství 0,30 kg/m2</t>
  </si>
  <si>
    <t>-2036475095</t>
  </si>
  <si>
    <t>6</t>
  </si>
  <si>
    <t>577144141</t>
  </si>
  <si>
    <t>Asfaltový beton vrstva obrusná ACO 11 (ABS) tř. I tl 50 mm š přes 3 m z modifikovaného asfaltu</t>
  </si>
  <si>
    <t>2055349973</t>
  </si>
  <si>
    <t>7</t>
  </si>
  <si>
    <t>577145142</t>
  </si>
  <si>
    <t>Asfaltový beton vrstva ložní ACL 16 (ABH) tl 50 mm š přes 3 m z modifikovaného asfaltu</t>
  </si>
  <si>
    <t>219736342</t>
  </si>
  <si>
    <t>8</t>
  </si>
  <si>
    <t>R-001</t>
  </si>
  <si>
    <t>Sanace širokých trhlin dle TP115 - odfrézování páu š. 3,0m až na SC, vyšíětění, doplnění ACP, překrytí geomříží</t>
  </si>
  <si>
    <t>859698375</t>
  </si>
  <si>
    <t>650</t>
  </si>
  <si>
    <t>9</t>
  </si>
  <si>
    <t>R-002</t>
  </si>
  <si>
    <t>Sanace úzkých trhlin dle TP115 -profrézování, vytvožrní komůrky, vyčištění, zalití PMZH</t>
  </si>
  <si>
    <t>42404350</t>
  </si>
  <si>
    <t>350</t>
  </si>
  <si>
    <t>10</t>
  </si>
  <si>
    <t>R-003</t>
  </si>
  <si>
    <t>Sanace úzkých trhlin s překrytím geo. dle TP115 -profrézování, vytvožrní komůrky, vyčištění, zalití PMZH, překrytí geomříží</t>
  </si>
  <si>
    <t>-756240015</t>
  </si>
  <si>
    <t>850</t>
  </si>
  <si>
    <t>Úpravy povrchů, podlahy a osazování výplní</t>
  </si>
  <si>
    <t>11</t>
  </si>
  <si>
    <t>915241111</t>
  </si>
  <si>
    <t>Bezpečnostní barevný povrch vozovek červený pro podklad asfaltový</t>
  </si>
  <si>
    <t>1157948046</t>
  </si>
  <si>
    <t>30*11</t>
  </si>
  <si>
    <t>Trubní vedení</t>
  </si>
  <si>
    <t>12</t>
  </si>
  <si>
    <t>899231111/1</t>
  </si>
  <si>
    <t>Výšková úprava horní části vpusti a její vyčištění do hl. cca 0,5 m vč. dodávky</t>
  </si>
  <si>
    <t>kus</t>
  </si>
  <si>
    <t>192796670</t>
  </si>
  <si>
    <t>18+23</t>
  </si>
  <si>
    <t>13</t>
  </si>
  <si>
    <t>899231111/2</t>
  </si>
  <si>
    <t>Oprava uliční vpusti vč. dodávky</t>
  </si>
  <si>
    <t>80407353</t>
  </si>
  <si>
    <t>14</t>
  </si>
  <si>
    <t>899331111</t>
  </si>
  <si>
    <t>Výšková úprava uličního vstupu</t>
  </si>
  <si>
    <t>352265672</t>
  </si>
  <si>
    <t>899431111</t>
  </si>
  <si>
    <t>Výšková úprava krycího hrnce, šoupěte nebo hydrantu do 200 mm</t>
  </si>
  <si>
    <t>-1258088893</t>
  </si>
  <si>
    <t>16</t>
  </si>
  <si>
    <t>R-100</t>
  </si>
  <si>
    <t>Oprava kanalizační přípojky</t>
  </si>
  <si>
    <t>939695600</t>
  </si>
  <si>
    <t>7*12</t>
  </si>
  <si>
    <t>Ostatní konstrukce a práce-bourání</t>
  </si>
  <si>
    <t>17</t>
  </si>
  <si>
    <t>915111112</t>
  </si>
  <si>
    <t>Vodorovné dopravní značení šířky 125 mm retroreflexní bílou barvou dělící čáry souvislé</t>
  </si>
  <si>
    <t>415009212</t>
  </si>
  <si>
    <t>30+30+35+40+60+60</t>
  </si>
  <si>
    <t>18</t>
  </si>
  <si>
    <t>915111122</t>
  </si>
  <si>
    <t>Vodorovné dopravní značení šířky 125 mm retroreflexní bílou barvou dělící čáry přerušované</t>
  </si>
  <si>
    <t>1026089450</t>
  </si>
  <si>
    <t>800+100+35+35</t>
  </si>
  <si>
    <t>19</t>
  </si>
  <si>
    <t>915121112</t>
  </si>
  <si>
    <t>Vodorovné dopravní značení vodící čáry souvislé š 250 mm retroreflexní bíllá barva</t>
  </si>
  <si>
    <t>1966086607</t>
  </si>
  <si>
    <t>800*2</t>
  </si>
  <si>
    <t>20</t>
  </si>
  <si>
    <t>915121122</t>
  </si>
  <si>
    <t>Vodorovné dopravní značení vodící čáry přerušované š 250 mm retroreflexní bíllá barva</t>
  </si>
  <si>
    <t>-668299200</t>
  </si>
  <si>
    <t>110+36+36+36+35+20+21+30+30+20+50+25+30</t>
  </si>
  <si>
    <t>915131112</t>
  </si>
  <si>
    <t>Vodorovné dopravní značení retroreflexní bílou barvou přechody pro chodce, šipky nebo symboly</t>
  </si>
  <si>
    <t>452307779</t>
  </si>
  <si>
    <t>34+34+17+18+44+18+18+2+35</t>
  </si>
  <si>
    <t>22</t>
  </si>
  <si>
    <t>915211112</t>
  </si>
  <si>
    <t>Vodorovné dopravní značení dělící čáry souvislé š 125 mm retroreflexní bílý plast</t>
  </si>
  <si>
    <t>1365447116</t>
  </si>
  <si>
    <t>255</t>
  </si>
  <si>
    <t>23</t>
  </si>
  <si>
    <t>915211122</t>
  </si>
  <si>
    <t>Vodorovné dopravní značení retroreflexním bílým plastem dělící čáry přerušované šířky 125 mm</t>
  </si>
  <si>
    <t>1585801119</t>
  </si>
  <si>
    <t>970</t>
  </si>
  <si>
    <t>24</t>
  </si>
  <si>
    <t>915221112</t>
  </si>
  <si>
    <t>Vodorovné dopravní značení vodící čáry souvislé š 250 mm retroreflexní bílý plast</t>
  </si>
  <si>
    <t>-1942529240</t>
  </si>
  <si>
    <t>1600</t>
  </si>
  <si>
    <t>25</t>
  </si>
  <si>
    <t>915221122</t>
  </si>
  <si>
    <t>Vodorovné dopravní značení vodící čáry přerušované š 250 mm retroreflexní bílý plast</t>
  </si>
  <si>
    <t>-461509127</t>
  </si>
  <si>
    <t>479</t>
  </si>
  <si>
    <t>26</t>
  </si>
  <si>
    <t>915231112</t>
  </si>
  <si>
    <t>Vodorovné dopravní značení retroreflexním bílým plastem přechody pro chodce, šipky nebo symboly</t>
  </si>
  <si>
    <t>-44209339</t>
  </si>
  <si>
    <t>220</t>
  </si>
  <si>
    <t>27</t>
  </si>
  <si>
    <t>915321115</t>
  </si>
  <si>
    <t>Předformátované vodorovné dopravní značení vodící pás pro slabozraké</t>
  </si>
  <si>
    <t>443823069</t>
  </si>
  <si>
    <t>2*18+22</t>
  </si>
  <si>
    <t>28</t>
  </si>
  <si>
    <t>915611111</t>
  </si>
  <si>
    <t>Předznačení vodorovného liniového značení</t>
  </si>
  <si>
    <t>362630594</t>
  </si>
  <si>
    <t>255+970+1600+479</t>
  </si>
  <si>
    <t>29</t>
  </si>
  <si>
    <t>915621111</t>
  </si>
  <si>
    <t>Předznačení vodorovného plošného značení</t>
  </si>
  <si>
    <t>842974236</t>
  </si>
  <si>
    <t>30</t>
  </si>
  <si>
    <t>916241113</t>
  </si>
  <si>
    <t>Osazení obrubníku kamenného ležatého s boční opěrou do lože z betonu prostého</t>
  </si>
  <si>
    <t>-833082790</t>
  </si>
  <si>
    <t>PSC</t>
  </si>
  <si>
    <t xml:space="preserve">Poznámka k souboru cen:_x000d_
1. Ceny -1211, -1212 a -1213 lze použít i pro osazení krajníků z kamene. 2. V cenách chodníkových obrubníků ležatých i stojatých jsou započteny pro osazení: a) do lože z kameniva těženého i náklady na dodání hmot pro lože tl. 80 až 100 mm, b) do lože z betonu prostého i náklady na dodání hmot pro lože tl. 80 až 100 mm; v cenách -1113 a -1213 též náklady na zřízení boční opěry. 3. Část lože z betonu prostého přesahující tl. 100 mm se oceňuje cenou 916 99-1121 Lože pod obrubníky, krajníky nebo obruby z dlažebních kostek. 4. V cenách nejsou započteny náklady na dodání obrubníků nebo krajníků, tyto se oceňují ve specifikaci. </t>
  </si>
  <si>
    <t>31</t>
  </si>
  <si>
    <t>M</t>
  </si>
  <si>
    <t>583803130</t>
  </si>
  <si>
    <t>obrubník kamenný (použity vybourané-doplnění 20%)</t>
  </si>
  <si>
    <t>-762034306</t>
  </si>
  <si>
    <t>320*0,2 'Přepočtené koeficientem množství</t>
  </si>
  <si>
    <t>32</t>
  </si>
  <si>
    <t>919112212</t>
  </si>
  <si>
    <t>Úprava styčných a pracovních spár obrusné vrstvy - Řezání spár pro vytvoření komůrky š 10 mm hl 20 mm pro těsnící zálivku v živičném krytu</t>
  </si>
  <si>
    <t>-1681647134</t>
  </si>
  <si>
    <t>2*800+8*11</t>
  </si>
  <si>
    <t>33</t>
  </si>
  <si>
    <t>919122111</t>
  </si>
  <si>
    <t>Úprava styčných a pracovních spar obrusné vrstvy - Těsnění spár zálivkou za tepla pro komůrky š 10 mm hl 20 mm s těsnicím profilem</t>
  </si>
  <si>
    <t>-346244799</t>
  </si>
  <si>
    <t>34</t>
  </si>
  <si>
    <t>919112212.1</t>
  </si>
  <si>
    <t>Úprava styčných a pracovních spar pro vystřídání - Řezání spár pro vytvoření komůrky š 10 mm hl 20 mm pro těsnící zálivku v živičném krytu</t>
  </si>
  <si>
    <t>-1511027927</t>
  </si>
  <si>
    <t>2*800</t>
  </si>
  <si>
    <t>35</t>
  </si>
  <si>
    <t>919122111.1</t>
  </si>
  <si>
    <t>Úprava styčných a pracovních spar pro vystřídání - Těsnění spár zálivkou za tepla pro komůrky š 10 mm hl 20 mm s těsnicím profilem</t>
  </si>
  <si>
    <t>166854057</t>
  </si>
  <si>
    <t>36</t>
  </si>
  <si>
    <t>919731122</t>
  </si>
  <si>
    <t>Úprava styčných a pracovních spár ložní vrstvy - Zarovnání styčné plochy podkladu nebo krytu živičného tl do 100 mm</t>
  </si>
  <si>
    <t>-1590664867</t>
  </si>
  <si>
    <t>1600+4*11</t>
  </si>
  <si>
    <t>37</t>
  </si>
  <si>
    <t>919735112</t>
  </si>
  <si>
    <t xml:space="preserve">Řezání stávajícího živičného krytu </t>
  </si>
  <si>
    <t>-697090511</t>
  </si>
  <si>
    <t>1600+8*11</t>
  </si>
  <si>
    <t>38</t>
  </si>
  <si>
    <t>919735112-1</t>
  </si>
  <si>
    <t>Úprava styčných a pracovních spar ložní vrstvy - Řezání stávajícího živičného krytu hl do 100 mm</t>
  </si>
  <si>
    <t>1160175024</t>
  </si>
  <si>
    <t>39</t>
  </si>
  <si>
    <t>938908411</t>
  </si>
  <si>
    <t>Očištění povrchu krytu nebo podkladu živičného, betonového nebo dlážděného vodou</t>
  </si>
  <si>
    <t>-1913865355</t>
  </si>
  <si>
    <t>11*800*4</t>
  </si>
  <si>
    <t>40</t>
  </si>
  <si>
    <t>979024443</t>
  </si>
  <si>
    <t>Očištění vybouraných obrubníků a krajníků silničních</t>
  </si>
  <si>
    <t>1066245130</t>
  </si>
  <si>
    <t>320</t>
  </si>
  <si>
    <t>41</t>
  </si>
  <si>
    <t>R-004</t>
  </si>
  <si>
    <t>Odečet ceny odfrézovaného materiálu</t>
  </si>
  <si>
    <t>t</t>
  </si>
  <si>
    <t>-1039527323</t>
  </si>
  <si>
    <t>3830</t>
  </si>
  <si>
    <t>42</t>
  </si>
  <si>
    <t>R-006</t>
  </si>
  <si>
    <t>Lokální oprava rýhy za obrubou</t>
  </si>
  <si>
    <t>1015259477</t>
  </si>
  <si>
    <t>997</t>
  </si>
  <si>
    <t>Přesun sutě</t>
  </si>
  <si>
    <t>43</t>
  </si>
  <si>
    <t>997211511</t>
  </si>
  <si>
    <t>Vodorovná doprava suti po suchu na vzdálenost do 1 km</t>
  </si>
  <si>
    <t>-1430764513</t>
  </si>
  <si>
    <t>44</t>
  </si>
  <si>
    <t>997211519</t>
  </si>
  <si>
    <t>Příplatek ZKD 29 km u vodorovné dopravy suti</t>
  </si>
  <si>
    <t>-140061166</t>
  </si>
  <si>
    <t>4626,56*29 'Přepočtené koeficientem množství</t>
  </si>
  <si>
    <t>45</t>
  </si>
  <si>
    <t>997211611</t>
  </si>
  <si>
    <t>Nakládání suti na dopravní prostředky pro vodorovnou dopravu</t>
  </si>
  <si>
    <t>-1895474908</t>
  </si>
  <si>
    <t>46</t>
  </si>
  <si>
    <t>997221815</t>
  </si>
  <si>
    <t>Poplatek za uložení betonového odpadu na skládce (skládkovné)</t>
  </si>
  <si>
    <t>-1505125854</t>
  </si>
  <si>
    <t>0,165*320</t>
  </si>
  <si>
    <t>998</t>
  </si>
  <si>
    <t>Přesun hmot</t>
  </si>
  <si>
    <t>47</t>
  </si>
  <si>
    <t>998225111</t>
  </si>
  <si>
    <t>Přesun hmot pro pozemní komunikace s krytem z kamene, monolitickým betonovým nebo živičným</t>
  </si>
  <si>
    <t>134018926</t>
  </si>
  <si>
    <t>48</t>
  </si>
  <si>
    <t>998225192</t>
  </si>
  <si>
    <t>Příplatek k přesunu hmot pro pozemní komunikace s krytem z kamene, živičným, betonovým do 2000 m</t>
  </si>
  <si>
    <t>-2001042971</t>
  </si>
  <si>
    <t>02 -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</si>
  <si>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</si>
  <si>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</si>
  <si>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</si>
  <si>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</si>
  <si>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</si>
  <si>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</si>
  <si>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</si>
  <si>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</si>
  <si>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</si>
  <si>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</si>
  <si>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</si>
  <si>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011454000</t>
  </si>
  <si>
    <t>Měření (monitoring) vibrací</t>
  </si>
  <si>
    <t>kpl</t>
  </si>
  <si>
    <t>1024</t>
  </si>
  <si>
    <t>-316577332</t>
  </si>
  <si>
    <t>011503000</t>
  </si>
  <si>
    <t>Stavební průzkum bez rozlišení - pasportizace/repasportizace</t>
  </si>
  <si>
    <t>1029278843</t>
  </si>
  <si>
    <t>012103000</t>
  </si>
  <si>
    <t>Geodetické práce před výstavbou</t>
  </si>
  <si>
    <t>107472170</t>
  </si>
  <si>
    <t>012203000</t>
  </si>
  <si>
    <t>Geodetické práce při provádění stavby</t>
  </si>
  <si>
    <t>764240364</t>
  </si>
  <si>
    <t>012303000</t>
  </si>
  <si>
    <t>Geodetické práce po výstavbě</t>
  </si>
  <si>
    <t>1052859367</t>
  </si>
  <si>
    <t>013203000</t>
  </si>
  <si>
    <t>Dokumentace stavby bez rozlišení - DIO</t>
  </si>
  <si>
    <t>-1294389939</t>
  </si>
  <si>
    <t>013244000</t>
  </si>
  <si>
    <t>Dokumentace pro provádění stavby</t>
  </si>
  <si>
    <t>182138716</t>
  </si>
  <si>
    <t>013254000</t>
  </si>
  <si>
    <t>Dokumentace skutečného provedení stavby</t>
  </si>
  <si>
    <t>1199018226</t>
  </si>
  <si>
    <t>VRN3</t>
  </si>
  <si>
    <t>Zařízení staveniště</t>
  </si>
  <si>
    <t>030001000</t>
  </si>
  <si>
    <t>-1514289075</t>
  </si>
  <si>
    <t>034303000</t>
  </si>
  <si>
    <t>Dopravní značení na staveništi</t>
  </si>
  <si>
    <t>1695555556</t>
  </si>
  <si>
    <t>VRN4</t>
  </si>
  <si>
    <t>Inženýrská činnost</t>
  </si>
  <si>
    <t>043002000</t>
  </si>
  <si>
    <t>Zkoušky a ostatní měření</t>
  </si>
  <si>
    <t>-1067281294</t>
  </si>
  <si>
    <t>VRN6</t>
  </si>
  <si>
    <t>Územní vlivy</t>
  </si>
  <si>
    <t>060001000</t>
  </si>
  <si>
    <t>%</t>
  </si>
  <si>
    <t>-710794535</t>
  </si>
  <si>
    <t>VRN7</t>
  </si>
  <si>
    <t>Provozní vlivy</t>
  </si>
  <si>
    <t>070001000</t>
  </si>
  <si>
    <t>-866334256</t>
  </si>
  <si>
    <t>VRN9</t>
  </si>
  <si>
    <t>Ostatní náklady</t>
  </si>
  <si>
    <t>R-007</t>
  </si>
  <si>
    <t>Sondy</t>
  </si>
  <si>
    <t>-1075097782</t>
  </si>
  <si>
    <t>R-012</t>
  </si>
  <si>
    <t>Vytyčení všech IS</t>
  </si>
  <si>
    <t>ks</t>
  </si>
  <si>
    <t>-711406892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</si>
</sst>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right" vertical="center"/>
    </xf>
    <xf numFmtId="0" fontId="17" fillId="5" borderId="8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7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7" fillId="5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4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0" fontId="7" fillId="0" borderId="15" xfId="0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3" borderId="22" xfId="0" applyNumberFormat="1" applyFont="1" applyFill="1" applyBorder="1" applyAlignment="1" applyProtection="1">
      <alignment vertical="center"/>
      <protection locked="0"/>
    </xf>
    <xf numFmtId="4" fontId="29" fillId="3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9" fillId="3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ht="36.96" customHeight="1">
      <c r="AR2" s="13" t="s">
        <v>5</v>
      </c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ht="12" customHeight="1">
      <c r="B5" s="17"/>
      <c r="D5" s="21" t="s">
        <v>13</v>
      </c>
      <c r="K5" s="14" t="s">
        <v>14</v>
      </c>
      <c r="AR5" s="17"/>
      <c r="BE5" s="22" t="s">
        <v>15</v>
      </c>
      <c r="BS5" s="14" t="s">
        <v>6</v>
      </c>
    </row>
    <row r="6" ht="36.96" customHeight="1">
      <c r="B6" s="17"/>
      <c r="D6" s="23" t="s">
        <v>16</v>
      </c>
      <c r="K6" s="24" t="s">
        <v>17</v>
      </c>
      <c r="AR6" s="17"/>
      <c r="BE6" s="25"/>
      <c r="BS6" s="14" t="s">
        <v>6</v>
      </c>
    </row>
    <row r="7" ht="12" customHeight="1">
      <c r="B7" s="17"/>
      <c r="D7" s="26" t="s">
        <v>18</v>
      </c>
      <c r="K7" s="14" t="s">
        <v>1</v>
      </c>
      <c r="AK7" s="26" t="s">
        <v>19</v>
      </c>
      <c r="AN7" s="14" t="s">
        <v>1</v>
      </c>
      <c r="AR7" s="17"/>
      <c r="BE7" s="25"/>
      <c r="BS7" s="14" t="s">
        <v>6</v>
      </c>
    </row>
    <row r="8" ht="12" customHeight="1">
      <c r="B8" s="17"/>
      <c r="D8" s="26" t="s">
        <v>20</v>
      </c>
      <c r="K8" s="14" t="s">
        <v>21</v>
      </c>
      <c r="AK8" s="26" t="s">
        <v>22</v>
      </c>
      <c r="AN8" s="27" t="s">
        <v>23</v>
      </c>
      <c r="AR8" s="17"/>
      <c r="BE8" s="25"/>
      <c r="BS8" s="14" t="s">
        <v>6</v>
      </c>
    </row>
    <row r="9" ht="14.4" customHeight="1">
      <c r="B9" s="17"/>
      <c r="AR9" s="17"/>
      <c r="BE9" s="25"/>
      <c r="BS9" s="14" t="s">
        <v>6</v>
      </c>
    </row>
    <row r="10" ht="12" customHeight="1">
      <c r="B10" s="17"/>
      <c r="D10" s="26" t="s">
        <v>24</v>
      </c>
      <c r="AK10" s="26" t="s">
        <v>25</v>
      </c>
      <c r="AN10" s="14" t="s">
        <v>1</v>
      </c>
      <c r="AR10" s="17"/>
      <c r="BE10" s="25"/>
      <c r="BS10" s="14" t="s">
        <v>6</v>
      </c>
    </row>
    <row r="11" ht="18.48" customHeight="1">
      <c r="B11" s="17"/>
      <c r="E11" s="14" t="s">
        <v>26</v>
      </c>
      <c r="AK11" s="26" t="s">
        <v>27</v>
      </c>
      <c r="AN11" s="14" t="s">
        <v>1</v>
      </c>
      <c r="AR11" s="17"/>
      <c r="BE11" s="25"/>
      <c r="BS11" s="14" t="s">
        <v>6</v>
      </c>
    </row>
    <row r="12" ht="6.96" customHeight="1">
      <c r="B12" s="17"/>
      <c r="AR12" s="17"/>
      <c r="BE12" s="25"/>
      <c r="BS12" s="14" t="s">
        <v>6</v>
      </c>
    </row>
    <row r="13" ht="12" customHeight="1">
      <c r="B13" s="17"/>
      <c r="D13" s="26" t="s">
        <v>28</v>
      </c>
      <c r="AK13" s="26" t="s">
        <v>25</v>
      </c>
      <c r="AN13" s="28" t="s">
        <v>29</v>
      </c>
      <c r="AR13" s="17"/>
      <c r="BE13" s="25"/>
      <c r="BS13" s="14" t="s">
        <v>6</v>
      </c>
    </row>
    <row r="14">
      <c r="B14" s="17"/>
      <c r="E14" s="28" t="s">
        <v>29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 t="s">
        <v>27</v>
      </c>
      <c r="AN14" s="28" t="s">
        <v>29</v>
      </c>
      <c r="AR14" s="17"/>
      <c r="BE14" s="25"/>
      <c r="BS14" s="14" t="s">
        <v>6</v>
      </c>
    </row>
    <row r="15" ht="6.96" customHeight="1">
      <c r="B15" s="17"/>
      <c r="AR15" s="17"/>
      <c r="BE15" s="25"/>
      <c r="BS15" s="14" t="s">
        <v>3</v>
      </c>
    </row>
    <row r="16" ht="12" customHeight="1">
      <c r="B16" s="17"/>
      <c r="D16" s="26" t="s">
        <v>30</v>
      </c>
      <c r="AK16" s="26" t="s">
        <v>25</v>
      </c>
      <c r="AN16" s="14" t="s">
        <v>1</v>
      </c>
      <c r="AR16" s="17"/>
      <c r="BE16" s="25"/>
      <c r="BS16" s="14" t="s">
        <v>3</v>
      </c>
    </row>
    <row r="17" ht="18.48" customHeight="1">
      <c r="B17" s="17"/>
      <c r="E17" s="14" t="s">
        <v>31</v>
      </c>
      <c r="AK17" s="26" t="s">
        <v>27</v>
      </c>
      <c r="AN17" s="14" t="s">
        <v>1</v>
      </c>
      <c r="AR17" s="17"/>
      <c r="BE17" s="25"/>
      <c r="BS17" s="14" t="s">
        <v>32</v>
      </c>
    </row>
    <row r="18" ht="6.96" customHeight="1">
      <c r="B18" s="17"/>
      <c r="AR18" s="17"/>
      <c r="BE18" s="25"/>
      <c r="BS18" s="14" t="s">
        <v>6</v>
      </c>
    </row>
    <row r="19" ht="12" customHeight="1">
      <c r="B19" s="17"/>
      <c r="D19" s="26" t="s">
        <v>33</v>
      </c>
      <c r="AK19" s="26" t="s">
        <v>25</v>
      </c>
      <c r="AN19" s="14" t="s">
        <v>1</v>
      </c>
      <c r="AR19" s="17"/>
      <c r="BE19" s="25"/>
      <c r="BS19" s="14" t="s">
        <v>6</v>
      </c>
    </row>
    <row r="20" ht="18.48" customHeight="1">
      <c r="B20" s="17"/>
      <c r="E20" s="14" t="s">
        <v>34</v>
      </c>
      <c r="AK20" s="26" t="s">
        <v>27</v>
      </c>
      <c r="AN20" s="14" t="s">
        <v>1</v>
      </c>
      <c r="AR20" s="17"/>
      <c r="BE20" s="25"/>
      <c r="BS20" s="14" t="s">
        <v>32</v>
      </c>
    </row>
    <row r="21" ht="6.96" customHeight="1">
      <c r="B21" s="17"/>
      <c r="AR21" s="17"/>
      <c r="BE21" s="25"/>
    </row>
    <row r="22" ht="12" customHeight="1">
      <c r="B22" s="17"/>
      <c r="D22" s="26" t="s">
        <v>35</v>
      </c>
      <c r="AR22" s="17"/>
      <c r="BE22" s="25"/>
    </row>
    <row r="23" ht="16.5" customHeight="1">
      <c r="B23" s="17"/>
      <c r="E23" s="30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R23" s="17"/>
      <c r="BE23" s="25"/>
    </row>
    <row r="24" ht="6.96" customHeight="1">
      <c r="B24" s="17"/>
      <c r="AR24" s="17"/>
      <c r="BE24" s="25"/>
    </row>
    <row r="25" ht="6.96" customHeight="1">
      <c r="B25" s="1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17"/>
      <c r="BE25" s="25"/>
    </row>
    <row r="26" s="1" customFormat="1" ht="25.92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>ROUND(AG54,2)</f>
        <v>0</v>
      </c>
      <c r="AL26" s="34"/>
      <c r="AM26" s="34"/>
      <c r="AN26" s="34"/>
      <c r="AO26" s="34"/>
      <c r="AR26" s="32"/>
      <c r="BE26" s="25"/>
    </row>
    <row r="27" s="1" customFormat="1" ht="6.96" customHeight="1">
      <c r="B27" s="32"/>
      <c r="AR27" s="32"/>
      <c r="BE27" s="25"/>
    </row>
    <row r="28" s="1" customFormat="1">
      <c r="B28" s="32"/>
      <c r="L28" s="36" t="s">
        <v>37</v>
      </c>
      <c r="M28" s="36"/>
      <c r="N28" s="36"/>
      <c r="O28" s="36"/>
      <c r="P28" s="36"/>
      <c r="W28" s="36" t="s">
        <v>38</v>
      </c>
      <c r="X28" s="36"/>
      <c r="Y28" s="36"/>
      <c r="Z28" s="36"/>
      <c r="AA28" s="36"/>
      <c r="AB28" s="36"/>
      <c r="AC28" s="36"/>
      <c r="AD28" s="36"/>
      <c r="AE28" s="36"/>
      <c r="AK28" s="36" t="s">
        <v>39</v>
      </c>
      <c r="AL28" s="36"/>
      <c r="AM28" s="36"/>
      <c r="AN28" s="36"/>
      <c r="AO28" s="36"/>
      <c r="AR28" s="32"/>
      <c r="BE28" s="25"/>
    </row>
    <row r="29" s="2" customFormat="1" ht="14.4" customHeight="1">
      <c r="B29" s="37"/>
      <c r="D29" s="26" t="s">
        <v>40</v>
      </c>
      <c r="F29" s="26" t="s">
        <v>41</v>
      </c>
      <c r="L29" s="38">
        <v>0.20999999999999999</v>
      </c>
      <c r="M29" s="2"/>
      <c r="N29" s="2"/>
      <c r="O29" s="2"/>
      <c r="P29" s="2"/>
      <c r="W29" s="39">
        <f>ROUND(AZ54, 2)</f>
        <v>0</v>
      </c>
      <c r="X29" s="2"/>
      <c r="Y29" s="2"/>
      <c r="Z29" s="2"/>
      <c r="AA29" s="2"/>
      <c r="AB29" s="2"/>
      <c r="AC29" s="2"/>
      <c r="AD29" s="2"/>
      <c r="AE29" s="2"/>
      <c r="AK29" s="39">
        <f>ROUND(AV54, 2)</f>
        <v>0</v>
      </c>
      <c r="AL29" s="2"/>
      <c r="AM29" s="2"/>
      <c r="AN29" s="2"/>
      <c r="AO29" s="2"/>
      <c r="AR29" s="37"/>
      <c r="BE29" s="25"/>
    </row>
    <row r="30" s="2" customFormat="1" ht="14.4" customHeight="1">
      <c r="B30" s="37"/>
      <c r="F30" s="26" t="s">
        <v>42</v>
      </c>
      <c r="L30" s="38">
        <v>0.14999999999999999</v>
      </c>
      <c r="M30" s="2"/>
      <c r="N30" s="2"/>
      <c r="O30" s="2"/>
      <c r="P30" s="2"/>
      <c r="W30" s="39">
        <f>ROUND(BA54, 2)</f>
        <v>0</v>
      </c>
      <c r="X30" s="2"/>
      <c r="Y30" s="2"/>
      <c r="Z30" s="2"/>
      <c r="AA30" s="2"/>
      <c r="AB30" s="2"/>
      <c r="AC30" s="2"/>
      <c r="AD30" s="2"/>
      <c r="AE30" s="2"/>
      <c r="AK30" s="39">
        <f>ROUND(AW54, 2)</f>
        <v>0</v>
      </c>
      <c r="AL30" s="2"/>
      <c r="AM30" s="2"/>
      <c r="AN30" s="2"/>
      <c r="AO30" s="2"/>
      <c r="AR30" s="37"/>
      <c r="BE30" s="25"/>
    </row>
    <row r="31" hidden="1" s="2" customFormat="1" ht="14.4" customHeight="1">
      <c r="B31" s="37"/>
      <c r="F31" s="26" t="s">
        <v>43</v>
      </c>
      <c r="L31" s="38">
        <v>0.20999999999999999</v>
      </c>
      <c r="M31" s="2"/>
      <c r="N31" s="2"/>
      <c r="O31" s="2"/>
      <c r="P31" s="2"/>
      <c r="W31" s="39">
        <f>ROUND(BB54, 2)</f>
        <v>0</v>
      </c>
      <c r="X31" s="2"/>
      <c r="Y31" s="2"/>
      <c r="Z31" s="2"/>
      <c r="AA31" s="2"/>
      <c r="AB31" s="2"/>
      <c r="AC31" s="2"/>
      <c r="AD31" s="2"/>
      <c r="AE31" s="2"/>
      <c r="AK31" s="39">
        <v>0</v>
      </c>
      <c r="AL31" s="2"/>
      <c r="AM31" s="2"/>
      <c r="AN31" s="2"/>
      <c r="AO31" s="2"/>
      <c r="AR31" s="37"/>
      <c r="BE31" s="25"/>
    </row>
    <row r="32" hidden="1" s="2" customFormat="1" ht="14.4" customHeight="1">
      <c r="B32" s="37"/>
      <c r="F32" s="26" t="s">
        <v>44</v>
      </c>
      <c r="L32" s="38">
        <v>0.14999999999999999</v>
      </c>
      <c r="M32" s="2"/>
      <c r="N32" s="2"/>
      <c r="O32" s="2"/>
      <c r="P32" s="2"/>
      <c r="W32" s="39">
        <f>ROUND(BC54, 2)</f>
        <v>0</v>
      </c>
      <c r="X32" s="2"/>
      <c r="Y32" s="2"/>
      <c r="Z32" s="2"/>
      <c r="AA32" s="2"/>
      <c r="AB32" s="2"/>
      <c r="AC32" s="2"/>
      <c r="AD32" s="2"/>
      <c r="AE32" s="2"/>
      <c r="AK32" s="39">
        <v>0</v>
      </c>
      <c r="AL32" s="2"/>
      <c r="AM32" s="2"/>
      <c r="AN32" s="2"/>
      <c r="AO32" s="2"/>
      <c r="AR32" s="37"/>
      <c r="BE32" s="25"/>
    </row>
    <row r="33" hidden="1" s="2" customFormat="1" ht="14.4" customHeight="1">
      <c r="B33" s="37"/>
      <c r="F33" s="26" t="s">
        <v>45</v>
      </c>
      <c r="L33" s="38">
        <v>0</v>
      </c>
      <c r="M33" s="2"/>
      <c r="N33" s="2"/>
      <c r="O33" s="2"/>
      <c r="P33" s="2"/>
      <c r="W33" s="39">
        <f>ROUND(BD54, 2)</f>
        <v>0</v>
      </c>
      <c r="X33" s="2"/>
      <c r="Y33" s="2"/>
      <c r="Z33" s="2"/>
      <c r="AA33" s="2"/>
      <c r="AB33" s="2"/>
      <c r="AC33" s="2"/>
      <c r="AD33" s="2"/>
      <c r="AE33" s="2"/>
      <c r="AK33" s="39">
        <v>0</v>
      </c>
      <c r="AL33" s="2"/>
      <c r="AM33" s="2"/>
      <c r="AN33" s="2"/>
      <c r="AO33" s="2"/>
      <c r="AR33" s="37"/>
      <c r="BE33" s="25"/>
    </row>
    <row r="34" s="1" customFormat="1" ht="6.96" customHeight="1">
      <c r="B34" s="32"/>
      <c r="AR34" s="32"/>
      <c r="BE34" s="25"/>
    </row>
    <row r="35" s="1" customFormat="1" ht="25.92" customHeight="1"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44" t="s">
        <v>48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0</v>
      </c>
      <c r="AL35" s="42"/>
      <c r="AM35" s="42"/>
      <c r="AN35" s="42"/>
      <c r="AO35" s="46"/>
      <c r="AP35" s="40"/>
      <c r="AQ35" s="40"/>
      <c r="AR35" s="32"/>
    </row>
    <row r="36" s="1" customFormat="1" ht="6.96" customHeight="1">
      <c r="B36" s="32"/>
      <c r="AR36" s="3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2"/>
    </row>
    <row r="41" s="1" customFormat="1" ht="6.96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2"/>
    </row>
    <row r="42" s="1" customFormat="1" ht="24.96" customHeight="1">
      <c r="B42" s="32"/>
      <c r="C42" s="18" t="s">
        <v>49</v>
      </c>
      <c r="AR42" s="32"/>
    </row>
    <row r="43" s="1" customFormat="1" ht="6.96" customHeight="1">
      <c r="B43" s="32"/>
      <c r="AR43" s="32"/>
    </row>
    <row r="44" s="1" customFormat="1" ht="12" customHeight="1">
      <c r="B44" s="32"/>
      <c r="C44" s="26" t="s">
        <v>13</v>
      </c>
      <c r="L44" s="1" t="str">
        <f>K5</f>
        <v>18002_07/2019</v>
      </c>
      <c r="AR44" s="32"/>
    </row>
    <row r="45" s="3" customFormat="1" ht="36.96" customHeight="1">
      <c r="B45" s="51"/>
      <c r="C45" s="52" t="s">
        <v>16</v>
      </c>
      <c r="L45" s="53" t="str">
        <f>K6</f>
        <v>Jeremiášova ZC a DC, č. akce 13468, Praha 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R45" s="51"/>
    </row>
    <row r="46" s="1" customFormat="1" ht="6.96" customHeight="1">
      <c r="B46" s="32"/>
      <c r="AR46" s="32"/>
    </row>
    <row r="47" s="1" customFormat="1" ht="12" customHeight="1">
      <c r="B47" s="32"/>
      <c r="C47" s="26" t="s">
        <v>20</v>
      </c>
      <c r="L47" s="54" t="str">
        <f>IF(K8="","",K8)</f>
        <v>Praha</v>
      </c>
      <c r="AI47" s="26" t="s">
        <v>22</v>
      </c>
      <c r="AM47" s="55" t="str">
        <f>IF(AN8= "","",AN8)</f>
        <v>6. 11. 2018</v>
      </c>
      <c r="AN47" s="55"/>
      <c r="AR47" s="32"/>
    </row>
    <row r="48" s="1" customFormat="1" ht="6.96" customHeight="1">
      <c r="B48" s="32"/>
      <c r="AR48" s="32"/>
    </row>
    <row r="49" s="1" customFormat="1" ht="13.65" customHeight="1">
      <c r="B49" s="32"/>
      <c r="C49" s="26" t="s">
        <v>24</v>
      </c>
      <c r="L49" s="1" t="str">
        <f>IF(E11= "","",E11)</f>
        <v>TSK a.s.</v>
      </c>
      <c r="AI49" s="26" t="s">
        <v>30</v>
      </c>
      <c r="AM49" s="6" t="str">
        <f>IF(E17="","",E17)</f>
        <v>AVS Projekt s.r.o.</v>
      </c>
      <c r="AN49" s="1"/>
      <c r="AO49" s="1"/>
      <c r="AP49" s="1"/>
      <c r="AR49" s="32"/>
      <c r="AS49" s="56" t="s">
        <v>50</v>
      </c>
      <c r="AT49" s="57"/>
      <c r="AU49" s="58"/>
      <c r="AV49" s="58"/>
      <c r="AW49" s="58"/>
      <c r="AX49" s="58"/>
      <c r="AY49" s="58"/>
      <c r="AZ49" s="58"/>
      <c r="BA49" s="58"/>
      <c r="BB49" s="58"/>
      <c r="BC49" s="58"/>
      <c r="BD49" s="59"/>
    </row>
    <row r="50" s="1" customFormat="1" ht="13.65" customHeight="1">
      <c r="B50" s="32"/>
      <c r="C50" s="26" t="s">
        <v>28</v>
      </c>
      <c r="L50" s="1" t="str">
        <f>IF(E14= "Vyplň údaj","",E14)</f>
        <v/>
      </c>
      <c r="AI50" s="26" t="s">
        <v>33</v>
      </c>
      <c r="AM50" s="6" t="str">
        <f>IF(E20="","",E20)</f>
        <v xml:space="preserve"> </v>
      </c>
      <c r="AN50" s="1"/>
      <c r="AO50" s="1"/>
      <c r="AP50" s="1"/>
      <c r="AR50" s="32"/>
      <c r="AS50" s="60"/>
      <c r="AT50" s="61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="1" customFormat="1" ht="10.8" customHeight="1">
      <c r="B51" s="32"/>
      <c r="AR51" s="32"/>
      <c r="AS51" s="60"/>
      <c r="AT51" s="61"/>
      <c r="AU51" s="62"/>
      <c r="AV51" s="62"/>
      <c r="AW51" s="62"/>
      <c r="AX51" s="62"/>
      <c r="AY51" s="62"/>
      <c r="AZ51" s="62"/>
      <c r="BA51" s="62"/>
      <c r="BB51" s="62"/>
      <c r="BC51" s="62"/>
      <c r="BD51" s="63"/>
    </row>
    <row r="52" s="1" customFormat="1" ht="29.28" customHeight="1">
      <c r="B52" s="32"/>
      <c r="C52" s="64" t="s">
        <v>51</v>
      </c>
      <c r="D52" s="65"/>
      <c r="E52" s="65"/>
      <c r="F52" s="65"/>
      <c r="G52" s="65"/>
      <c r="H52" s="66"/>
      <c r="I52" s="67" t="s">
        <v>52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8" t="s">
        <v>53</v>
      </c>
      <c r="AH52" s="65"/>
      <c r="AI52" s="65"/>
      <c r="AJ52" s="65"/>
      <c r="AK52" s="65"/>
      <c r="AL52" s="65"/>
      <c r="AM52" s="65"/>
      <c r="AN52" s="67" t="s">
        <v>54</v>
      </c>
      <c r="AO52" s="65"/>
      <c r="AP52" s="69"/>
      <c r="AQ52" s="70" t="s">
        <v>55</v>
      </c>
      <c r="AR52" s="32"/>
      <c r="AS52" s="71" t="s">
        <v>56</v>
      </c>
      <c r="AT52" s="72" t="s">
        <v>57</v>
      </c>
      <c r="AU52" s="72" t="s">
        <v>58</v>
      </c>
      <c r="AV52" s="72" t="s">
        <v>59</v>
      </c>
      <c r="AW52" s="72" t="s">
        <v>60</v>
      </c>
      <c r="AX52" s="72" t="s">
        <v>61</v>
      </c>
      <c r="AY52" s="72" t="s">
        <v>62</v>
      </c>
      <c r="AZ52" s="72" t="s">
        <v>63</v>
      </c>
      <c r="BA52" s="72" t="s">
        <v>64</v>
      </c>
      <c r="BB52" s="72" t="s">
        <v>65</v>
      </c>
      <c r="BC52" s="72" t="s">
        <v>66</v>
      </c>
      <c r="BD52" s="73" t="s">
        <v>67</v>
      </c>
    </row>
    <row r="53" s="1" customFormat="1" ht="10.8" customHeight="1">
      <c r="B53" s="32"/>
      <c r="AR53" s="32"/>
      <c r="AS53" s="74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</row>
    <row r="54" s="4" customFormat="1" ht="32.4" customHeight="1">
      <c r="B54" s="75"/>
      <c r="C54" s="76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8">
        <f>ROUND(SUM(AG55:AG56),2)</f>
        <v>0</v>
      </c>
      <c r="AH54" s="78"/>
      <c r="AI54" s="78"/>
      <c r="AJ54" s="78"/>
      <c r="AK54" s="78"/>
      <c r="AL54" s="78"/>
      <c r="AM54" s="78"/>
      <c r="AN54" s="79">
        <f>SUM(AG54,AT54)</f>
        <v>0</v>
      </c>
      <c r="AO54" s="79"/>
      <c r="AP54" s="79"/>
      <c r="AQ54" s="80" t="s">
        <v>1</v>
      </c>
      <c r="AR54" s="75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69</v>
      </c>
      <c r="BT54" s="85" t="s">
        <v>70</v>
      </c>
      <c r="BU54" s="86" t="s">
        <v>71</v>
      </c>
      <c r="BV54" s="85" t="s">
        <v>72</v>
      </c>
      <c r="BW54" s="85" t="s">
        <v>4</v>
      </c>
      <c r="BX54" s="85" t="s">
        <v>73</v>
      </c>
      <c r="CL54" s="85" t="s">
        <v>1</v>
      </c>
    </row>
    <row r="55" s="5" customFormat="1" ht="16.5" customHeight="1">
      <c r="A55" s="87" t="s">
        <v>74</v>
      </c>
      <c r="B55" s="88"/>
      <c r="C55" s="89"/>
      <c r="D55" s="90" t="s">
        <v>75</v>
      </c>
      <c r="E55" s="90"/>
      <c r="F55" s="90"/>
      <c r="G55" s="90"/>
      <c r="H55" s="90"/>
      <c r="I55" s="91"/>
      <c r="J55" s="90" t="s">
        <v>76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2">
        <f>'01 - Komunikace'!J30</f>
        <v>0</v>
      </c>
      <c r="AH55" s="91"/>
      <c r="AI55" s="91"/>
      <c r="AJ55" s="91"/>
      <c r="AK55" s="91"/>
      <c r="AL55" s="91"/>
      <c r="AM55" s="91"/>
      <c r="AN55" s="92">
        <f>SUM(AG55,AT55)</f>
        <v>0</v>
      </c>
      <c r="AO55" s="91"/>
      <c r="AP55" s="91"/>
      <c r="AQ55" s="93" t="s">
        <v>77</v>
      </c>
      <c r="AR55" s="88"/>
      <c r="AS55" s="94">
        <v>0</v>
      </c>
      <c r="AT55" s="95">
        <f>ROUND(SUM(AV55:AW55),2)</f>
        <v>0</v>
      </c>
      <c r="AU55" s="96">
        <f>'01 - Komunikace'!P87</f>
        <v>0</v>
      </c>
      <c r="AV55" s="95">
        <f>'01 - Komunikace'!J33</f>
        <v>0</v>
      </c>
      <c r="AW55" s="95">
        <f>'01 - Komunikace'!J34</f>
        <v>0</v>
      </c>
      <c r="AX55" s="95">
        <f>'01 - Komunikace'!J35</f>
        <v>0</v>
      </c>
      <c r="AY55" s="95">
        <f>'01 - Komunikace'!J36</f>
        <v>0</v>
      </c>
      <c r="AZ55" s="95">
        <f>'01 - Komunikace'!F33</f>
        <v>0</v>
      </c>
      <c r="BA55" s="95">
        <f>'01 - Komunikace'!F34</f>
        <v>0</v>
      </c>
      <c r="BB55" s="95">
        <f>'01 - Komunikace'!F35</f>
        <v>0</v>
      </c>
      <c r="BC55" s="95">
        <f>'01 - Komunikace'!F36</f>
        <v>0</v>
      </c>
      <c r="BD55" s="97">
        <f>'01 - Komunikace'!F37</f>
        <v>0</v>
      </c>
      <c r="BT55" s="98" t="s">
        <v>78</v>
      </c>
      <c r="BV55" s="98" t="s">
        <v>72</v>
      </c>
      <c r="BW55" s="98" t="s">
        <v>79</v>
      </c>
      <c r="BX55" s="98" t="s">
        <v>4</v>
      </c>
      <c r="CL55" s="98" t="s">
        <v>1</v>
      </c>
      <c r="CM55" s="98" t="s">
        <v>80</v>
      </c>
    </row>
    <row r="56" s="5" customFormat="1" ht="16.5" customHeight="1">
      <c r="A56" s="87" t="s">
        <v>74</v>
      </c>
      <c r="B56" s="88"/>
      <c r="C56" s="89"/>
      <c r="D56" s="90" t="s">
        <v>81</v>
      </c>
      <c r="E56" s="90"/>
      <c r="F56" s="90"/>
      <c r="G56" s="90"/>
      <c r="H56" s="90"/>
      <c r="I56" s="91"/>
      <c r="J56" s="90" t="s">
        <v>82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2">
        <f>'02 - Ostatní'!J30</f>
        <v>0</v>
      </c>
      <c r="AH56" s="91"/>
      <c r="AI56" s="91"/>
      <c r="AJ56" s="91"/>
      <c r="AK56" s="91"/>
      <c r="AL56" s="91"/>
      <c r="AM56" s="91"/>
      <c r="AN56" s="92">
        <f>SUM(AG56,AT56)</f>
        <v>0</v>
      </c>
      <c r="AO56" s="91"/>
      <c r="AP56" s="91"/>
      <c r="AQ56" s="93" t="s">
        <v>77</v>
      </c>
      <c r="AR56" s="88"/>
      <c r="AS56" s="99">
        <v>0</v>
      </c>
      <c r="AT56" s="100">
        <f>ROUND(SUM(AV56:AW56),2)</f>
        <v>0</v>
      </c>
      <c r="AU56" s="101">
        <f>'02 - Ostatní'!P86</f>
        <v>0</v>
      </c>
      <c r="AV56" s="100">
        <f>'02 - Ostatní'!J33</f>
        <v>0</v>
      </c>
      <c r="AW56" s="100">
        <f>'02 - Ostatní'!J34</f>
        <v>0</v>
      </c>
      <c r="AX56" s="100">
        <f>'02 - Ostatní'!J35</f>
        <v>0</v>
      </c>
      <c r="AY56" s="100">
        <f>'02 - Ostatní'!J36</f>
        <v>0</v>
      </c>
      <c r="AZ56" s="100">
        <f>'02 - Ostatní'!F33</f>
        <v>0</v>
      </c>
      <c r="BA56" s="100">
        <f>'02 - Ostatní'!F34</f>
        <v>0</v>
      </c>
      <c r="BB56" s="100">
        <f>'02 - Ostatní'!F35</f>
        <v>0</v>
      </c>
      <c r="BC56" s="100">
        <f>'02 - Ostatní'!F36</f>
        <v>0</v>
      </c>
      <c r="BD56" s="102">
        <f>'02 - Ostatní'!F37</f>
        <v>0</v>
      </c>
      <c r="BT56" s="98" t="s">
        <v>78</v>
      </c>
      <c r="BV56" s="98" t="s">
        <v>72</v>
      </c>
      <c r="BW56" s="98" t="s">
        <v>83</v>
      </c>
      <c r="BX56" s="98" t="s">
        <v>4</v>
      </c>
      <c r="CL56" s="98" t="s">
        <v>1</v>
      </c>
      <c r="CM56" s="98" t="s">
        <v>80</v>
      </c>
    </row>
    <row r="57" s="1" customFormat="1" ht="30" customHeight="1">
      <c r="B57" s="32"/>
      <c r="AR57" s="32"/>
    </row>
    <row r="58" s="1" customFormat="1" ht="6.96" customHeight="1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2"/>
    </row>
  </sheetData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1 - Komunikace'!C2" display="/"/>
    <hyperlink ref="A56" location="'02 - Ostatní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03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3" t="s">
        <v>5</v>
      </c>
      <c r="AT2" s="14" t="s">
        <v>79</v>
      </c>
    </row>
    <row r="3" ht="6.96" customHeight="1">
      <c r="B3" s="15"/>
      <c r="C3" s="16"/>
      <c r="D3" s="16"/>
      <c r="E3" s="16"/>
      <c r="F3" s="16"/>
      <c r="G3" s="16"/>
      <c r="H3" s="16"/>
      <c r="I3" s="104"/>
      <c r="J3" s="16"/>
      <c r="K3" s="16"/>
      <c r="L3" s="17"/>
      <c r="AT3" s="14" t="s">
        <v>80</v>
      </c>
    </row>
    <row r="4" ht="24.96" customHeight="1">
      <c r="B4" s="17"/>
      <c r="D4" s="18" t="s">
        <v>84</v>
      </c>
      <c r="L4" s="17"/>
      <c r="M4" s="19" t="s">
        <v>10</v>
      </c>
      <c r="AT4" s="14" t="s">
        <v>3</v>
      </c>
    </row>
    <row r="5" ht="6.96" customHeight="1">
      <c r="B5" s="17"/>
      <c r="L5" s="17"/>
    </row>
    <row r="6" ht="12" customHeight="1">
      <c r="B6" s="17"/>
      <c r="D6" s="26" t="s">
        <v>16</v>
      </c>
      <c r="L6" s="17"/>
    </row>
    <row r="7" ht="16.5" customHeight="1">
      <c r="B7" s="17"/>
      <c r="E7" s="105" t="str">
        <f>'Rekapitulace stavby'!K6</f>
        <v>Jeremiášova ZC a DC, č. akce 13468, Praha 5</v>
      </c>
      <c r="F7" s="26"/>
      <c r="G7" s="26"/>
      <c r="H7" s="26"/>
      <c r="L7" s="17"/>
    </row>
    <row r="8" s="1" customFormat="1" ht="12" customHeight="1">
      <c r="B8" s="32"/>
      <c r="D8" s="26" t="s">
        <v>85</v>
      </c>
      <c r="I8" s="106"/>
      <c r="L8" s="32"/>
    </row>
    <row r="9" s="1" customFormat="1" ht="36.96" customHeight="1">
      <c r="B9" s="32"/>
      <c r="E9" s="53" t="s">
        <v>86</v>
      </c>
      <c r="F9" s="1"/>
      <c r="G9" s="1"/>
      <c r="H9" s="1"/>
      <c r="I9" s="106"/>
      <c r="L9" s="32"/>
    </row>
    <row r="10" s="1" customFormat="1">
      <c r="B10" s="32"/>
      <c r="I10" s="106"/>
      <c r="L10" s="32"/>
    </row>
    <row r="11" s="1" customFormat="1" ht="12" customHeight="1">
      <c r="B11" s="32"/>
      <c r="D11" s="26" t="s">
        <v>18</v>
      </c>
      <c r="F11" s="14" t="s">
        <v>1</v>
      </c>
      <c r="I11" s="107" t="s">
        <v>19</v>
      </c>
      <c r="J11" s="14" t="s">
        <v>1</v>
      </c>
      <c r="L11" s="32"/>
    </row>
    <row r="12" s="1" customFormat="1" ht="12" customHeight="1">
      <c r="B12" s="32"/>
      <c r="D12" s="26" t="s">
        <v>20</v>
      </c>
      <c r="F12" s="14" t="s">
        <v>21</v>
      </c>
      <c r="I12" s="107" t="s">
        <v>22</v>
      </c>
      <c r="J12" s="55" t="str">
        <f>'Rekapitulace stavby'!AN8</f>
        <v>6. 11. 2018</v>
      </c>
      <c r="L12" s="32"/>
    </row>
    <row r="13" s="1" customFormat="1" ht="10.8" customHeight="1">
      <c r="B13" s="32"/>
      <c r="I13" s="106"/>
      <c r="L13" s="32"/>
    </row>
    <row r="14" s="1" customFormat="1" ht="12" customHeight="1">
      <c r="B14" s="32"/>
      <c r="D14" s="26" t="s">
        <v>24</v>
      </c>
      <c r="I14" s="107" t="s">
        <v>25</v>
      </c>
      <c r="J14" s="14" t="s">
        <v>1</v>
      </c>
      <c r="L14" s="32"/>
    </row>
    <row r="15" s="1" customFormat="1" ht="18" customHeight="1">
      <c r="B15" s="32"/>
      <c r="E15" s="14" t="s">
        <v>26</v>
      </c>
      <c r="I15" s="107" t="s">
        <v>27</v>
      </c>
      <c r="J15" s="14" t="s">
        <v>1</v>
      </c>
      <c r="L15" s="32"/>
    </row>
    <row r="16" s="1" customFormat="1" ht="6.96" customHeight="1">
      <c r="B16" s="32"/>
      <c r="I16" s="106"/>
      <c r="L16" s="32"/>
    </row>
    <row r="17" s="1" customFormat="1" ht="12" customHeight="1">
      <c r="B17" s="32"/>
      <c r="D17" s="26" t="s">
        <v>28</v>
      </c>
      <c r="I17" s="107" t="s">
        <v>25</v>
      </c>
      <c r="J17" s="27" t="str">
        <f>'Rekapitulace stavby'!AN13</f>
        <v>Vyplň údaj</v>
      </c>
      <c r="L17" s="32"/>
    </row>
    <row r="18" s="1" customFormat="1" ht="18" customHeight="1">
      <c r="B18" s="32"/>
      <c r="E18" s="27" t="str">
        <f>'Rekapitulace stavby'!E14</f>
        <v>Vyplň údaj</v>
      </c>
      <c r="F18" s="14"/>
      <c r="G18" s="14"/>
      <c r="H18" s="14"/>
      <c r="I18" s="107" t="s">
        <v>27</v>
      </c>
      <c r="J18" s="27" t="str">
        <f>'Rekapitulace stavby'!AN14</f>
        <v>Vyplň údaj</v>
      </c>
      <c r="L18" s="32"/>
    </row>
    <row r="19" s="1" customFormat="1" ht="6.96" customHeight="1">
      <c r="B19" s="32"/>
      <c r="I19" s="106"/>
      <c r="L19" s="32"/>
    </row>
    <row r="20" s="1" customFormat="1" ht="12" customHeight="1">
      <c r="B20" s="32"/>
      <c r="D20" s="26" t="s">
        <v>30</v>
      </c>
      <c r="I20" s="107" t="s">
        <v>25</v>
      </c>
      <c r="J20" s="14" t="s">
        <v>1</v>
      </c>
      <c r="L20" s="32"/>
    </row>
    <row r="21" s="1" customFormat="1" ht="18" customHeight="1">
      <c r="B21" s="32"/>
      <c r="E21" s="14" t="s">
        <v>31</v>
      </c>
      <c r="I21" s="107" t="s">
        <v>27</v>
      </c>
      <c r="J21" s="14" t="s">
        <v>1</v>
      </c>
      <c r="L21" s="32"/>
    </row>
    <row r="22" s="1" customFormat="1" ht="6.96" customHeight="1">
      <c r="B22" s="32"/>
      <c r="I22" s="106"/>
      <c r="L22" s="32"/>
    </row>
    <row r="23" s="1" customFormat="1" ht="12" customHeight="1">
      <c r="B23" s="32"/>
      <c r="D23" s="26" t="s">
        <v>33</v>
      </c>
      <c r="I23" s="107" t="s">
        <v>25</v>
      </c>
      <c r="J23" s="14" t="str">
        <f>IF('Rekapitulace stavby'!AN19="","",'Rekapitulace stavby'!AN19)</f>
        <v/>
      </c>
      <c r="L23" s="32"/>
    </row>
    <row r="24" s="1" customFormat="1" ht="18" customHeight="1">
      <c r="B24" s="32"/>
      <c r="E24" s="14" t="str">
        <f>IF('Rekapitulace stavby'!E20="","",'Rekapitulace stavby'!E20)</f>
        <v xml:space="preserve"> </v>
      </c>
      <c r="I24" s="107" t="s">
        <v>27</v>
      </c>
      <c r="J24" s="14" t="str">
        <f>IF('Rekapitulace stavby'!AN20="","",'Rekapitulace stavby'!AN20)</f>
        <v/>
      </c>
      <c r="L24" s="32"/>
    </row>
    <row r="25" s="1" customFormat="1" ht="6.96" customHeight="1">
      <c r="B25" s="32"/>
      <c r="I25" s="106"/>
      <c r="L25" s="32"/>
    </row>
    <row r="26" s="1" customFormat="1" ht="12" customHeight="1">
      <c r="B26" s="32"/>
      <c r="D26" s="26" t="s">
        <v>35</v>
      </c>
      <c r="I26" s="106"/>
      <c r="L26" s="32"/>
    </row>
    <row r="27" s="6" customFormat="1" ht="16.5" customHeight="1">
      <c r="B27" s="108"/>
      <c r="E27" s="30" t="s">
        <v>1</v>
      </c>
      <c r="F27" s="30"/>
      <c r="G27" s="30"/>
      <c r="H27" s="30"/>
      <c r="I27" s="109"/>
      <c r="L27" s="108"/>
    </row>
    <row r="28" s="1" customFormat="1" ht="6.96" customHeight="1">
      <c r="B28" s="32"/>
      <c r="I28" s="106"/>
      <c r="L28" s="32"/>
    </row>
    <row r="29" s="1" customFormat="1" ht="6.96" customHeight="1">
      <c r="B29" s="32"/>
      <c r="D29" s="58"/>
      <c r="E29" s="58"/>
      <c r="F29" s="58"/>
      <c r="G29" s="58"/>
      <c r="H29" s="58"/>
      <c r="I29" s="110"/>
      <c r="J29" s="58"/>
      <c r="K29" s="58"/>
      <c r="L29" s="32"/>
    </row>
    <row r="30" s="1" customFormat="1" ht="25.44" customHeight="1">
      <c r="B30" s="32"/>
      <c r="D30" s="111" t="s">
        <v>36</v>
      </c>
      <c r="I30" s="106"/>
      <c r="J30" s="79">
        <f>ROUND(J87, 2)</f>
        <v>0</v>
      </c>
      <c r="L30" s="32"/>
    </row>
    <row r="31" s="1" customFormat="1" ht="6.96" customHeight="1">
      <c r="B31" s="32"/>
      <c r="D31" s="58"/>
      <c r="E31" s="58"/>
      <c r="F31" s="58"/>
      <c r="G31" s="58"/>
      <c r="H31" s="58"/>
      <c r="I31" s="110"/>
      <c r="J31" s="58"/>
      <c r="K31" s="58"/>
      <c r="L31" s="32"/>
    </row>
    <row r="32" s="1" customFormat="1" ht="14.4" customHeight="1">
      <c r="B32" s="32"/>
      <c r="F32" s="36" t="s">
        <v>38</v>
      </c>
      <c r="I32" s="112" t="s">
        <v>37</v>
      </c>
      <c r="J32" s="36" t="s">
        <v>39</v>
      </c>
      <c r="L32" s="32"/>
    </row>
    <row r="33" s="1" customFormat="1" ht="14.4" customHeight="1">
      <c r="B33" s="32"/>
      <c r="D33" s="26" t="s">
        <v>40</v>
      </c>
      <c r="E33" s="26" t="s">
        <v>41</v>
      </c>
      <c r="F33" s="113">
        <f>ROUND((SUM(BE87:BE188)),  2)</f>
        <v>0</v>
      </c>
      <c r="I33" s="114">
        <v>0.20999999999999999</v>
      </c>
      <c r="J33" s="113">
        <f>ROUND(((SUM(BE87:BE188))*I33),  2)</f>
        <v>0</v>
      </c>
      <c r="L33" s="32"/>
    </row>
    <row r="34" s="1" customFormat="1" ht="14.4" customHeight="1">
      <c r="B34" s="32"/>
      <c r="E34" s="26" t="s">
        <v>42</v>
      </c>
      <c r="F34" s="113">
        <f>ROUND((SUM(BF87:BF188)),  2)</f>
        <v>0</v>
      </c>
      <c r="I34" s="114">
        <v>0.14999999999999999</v>
      </c>
      <c r="J34" s="113">
        <f>ROUND(((SUM(BF87:BF188))*I34),  2)</f>
        <v>0</v>
      </c>
      <c r="L34" s="32"/>
    </row>
    <row r="35" hidden="1" s="1" customFormat="1" ht="14.4" customHeight="1">
      <c r="B35" s="32"/>
      <c r="E35" s="26" t="s">
        <v>43</v>
      </c>
      <c r="F35" s="113">
        <f>ROUND((SUM(BG87:BG188)),  2)</f>
        <v>0</v>
      </c>
      <c r="I35" s="114">
        <v>0.20999999999999999</v>
      </c>
      <c r="J35" s="113">
        <f>0</f>
        <v>0</v>
      </c>
      <c r="L35" s="32"/>
    </row>
    <row r="36" hidden="1" s="1" customFormat="1" ht="14.4" customHeight="1">
      <c r="B36" s="32"/>
      <c r="E36" s="26" t="s">
        <v>44</v>
      </c>
      <c r="F36" s="113">
        <f>ROUND((SUM(BH87:BH188)),  2)</f>
        <v>0</v>
      </c>
      <c r="I36" s="114">
        <v>0.14999999999999999</v>
      </c>
      <c r="J36" s="113">
        <f>0</f>
        <v>0</v>
      </c>
      <c r="L36" s="32"/>
    </row>
    <row r="37" hidden="1" s="1" customFormat="1" ht="14.4" customHeight="1">
      <c r="B37" s="32"/>
      <c r="E37" s="26" t="s">
        <v>45</v>
      </c>
      <c r="F37" s="113">
        <f>ROUND((SUM(BI87:BI188)),  2)</f>
        <v>0</v>
      </c>
      <c r="I37" s="114">
        <v>0</v>
      </c>
      <c r="J37" s="113">
        <f>0</f>
        <v>0</v>
      </c>
      <c r="L37" s="32"/>
    </row>
    <row r="38" s="1" customFormat="1" ht="6.96" customHeight="1">
      <c r="B38" s="32"/>
      <c r="I38" s="106"/>
      <c r="L38" s="32"/>
    </row>
    <row r="39" s="1" customFormat="1" ht="25.44" customHeight="1">
      <c r="B39" s="32"/>
      <c r="C39" s="115"/>
      <c r="D39" s="116" t="s">
        <v>46</v>
      </c>
      <c r="E39" s="66"/>
      <c r="F39" s="66"/>
      <c r="G39" s="117" t="s">
        <v>47</v>
      </c>
      <c r="H39" s="118" t="s">
        <v>48</v>
      </c>
      <c r="I39" s="119"/>
      <c r="J39" s="120">
        <f>SUM(J30:J37)</f>
        <v>0</v>
      </c>
      <c r="K39" s="121"/>
      <c r="L39" s="32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122"/>
      <c r="J40" s="48"/>
      <c r="K40" s="48"/>
      <c r="L40" s="32"/>
    </row>
    <row r="44" s="1" customFormat="1" ht="6.96" customHeight="1">
      <c r="B44" s="49"/>
      <c r="C44" s="50"/>
      <c r="D44" s="50"/>
      <c r="E44" s="50"/>
      <c r="F44" s="50"/>
      <c r="G44" s="50"/>
      <c r="H44" s="50"/>
      <c r="I44" s="123"/>
      <c r="J44" s="50"/>
      <c r="K44" s="50"/>
      <c r="L44" s="32"/>
    </row>
    <row r="45" s="1" customFormat="1" ht="24.96" customHeight="1">
      <c r="B45" s="32"/>
      <c r="C45" s="18" t="s">
        <v>87</v>
      </c>
      <c r="I45" s="106"/>
      <c r="L45" s="32"/>
    </row>
    <row r="46" s="1" customFormat="1" ht="6.96" customHeight="1">
      <c r="B46" s="32"/>
      <c r="I46" s="106"/>
      <c r="L46" s="32"/>
    </row>
    <row r="47" s="1" customFormat="1" ht="12" customHeight="1">
      <c r="B47" s="32"/>
      <c r="C47" s="26" t="s">
        <v>16</v>
      </c>
      <c r="I47" s="106"/>
      <c r="L47" s="32"/>
    </row>
    <row r="48" s="1" customFormat="1" ht="16.5" customHeight="1">
      <c r="B48" s="32"/>
      <c r="E48" s="105" t="str">
        <f>E7</f>
        <v>Jeremiášova ZC a DC, č. akce 13468, Praha 5</v>
      </c>
      <c r="F48" s="26"/>
      <c r="G48" s="26"/>
      <c r="H48" s="26"/>
      <c r="I48" s="106"/>
      <c r="L48" s="32"/>
    </row>
    <row r="49" s="1" customFormat="1" ht="12" customHeight="1">
      <c r="B49" s="32"/>
      <c r="C49" s="26" t="s">
        <v>85</v>
      </c>
      <c r="I49" s="106"/>
      <c r="L49" s="32"/>
    </row>
    <row r="50" s="1" customFormat="1" ht="16.5" customHeight="1">
      <c r="B50" s="32"/>
      <c r="E50" s="53" t="str">
        <f>E9</f>
        <v>01 - Komunikace</v>
      </c>
      <c r="F50" s="1"/>
      <c r="G50" s="1"/>
      <c r="H50" s="1"/>
      <c r="I50" s="106"/>
      <c r="L50" s="32"/>
    </row>
    <row r="51" s="1" customFormat="1" ht="6.96" customHeight="1">
      <c r="B51" s="32"/>
      <c r="I51" s="106"/>
      <c r="L51" s="32"/>
    </row>
    <row r="52" s="1" customFormat="1" ht="12" customHeight="1">
      <c r="B52" s="32"/>
      <c r="C52" s="26" t="s">
        <v>20</v>
      </c>
      <c r="F52" s="14" t="str">
        <f>F12</f>
        <v>Praha</v>
      </c>
      <c r="I52" s="107" t="s">
        <v>22</v>
      </c>
      <c r="J52" s="55" t="str">
        <f>IF(J12="","",J12)</f>
        <v>6. 11. 2018</v>
      </c>
      <c r="L52" s="32"/>
    </row>
    <row r="53" s="1" customFormat="1" ht="6.96" customHeight="1">
      <c r="B53" s="32"/>
      <c r="I53" s="106"/>
      <c r="L53" s="32"/>
    </row>
    <row r="54" s="1" customFormat="1" ht="13.65" customHeight="1">
      <c r="B54" s="32"/>
      <c r="C54" s="26" t="s">
        <v>24</v>
      </c>
      <c r="F54" s="14" t="str">
        <f>E15</f>
        <v>TSK a.s.</v>
      </c>
      <c r="I54" s="107" t="s">
        <v>30</v>
      </c>
      <c r="J54" s="30" t="str">
        <f>E21</f>
        <v>AVS Projekt s.r.o.</v>
      </c>
      <c r="L54" s="32"/>
    </row>
    <row r="55" s="1" customFormat="1" ht="13.65" customHeight="1">
      <c r="B55" s="32"/>
      <c r="C55" s="26" t="s">
        <v>28</v>
      </c>
      <c r="F55" s="14" t="str">
        <f>IF(E18="","",E18)</f>
        <v>Vyplň údaj</v>
      </c>
      <c r="I55" s="107" t="s">
        <v>33</v>
      </c>
      <c r="J55" s="30" t="str">
        <f>E24</f>
        <v xml:space="preserve"> </v>
      </c>
      <c r="L55" s="32"/>
    </row>
    <row r="56" s="1" customFormat="1" ht="10.32" customHeight="1">
      <c r="B56" s="32"/>
      <c r="I56" s="106"/>
      <c r="L56" s="32"/>
    </row>
    <row r="57" s="1" customFormat="1" ht="29.28" customHeight="1">
      <c r="B57" s="32"/>
      <c r="C57" s="124" t="s">
        <v>88</v>
      </c>
      <c r="D57" s="115"/>
      <c r="E57" s="115"/>
      <c r="F57" s="115"/>
      <c r="G57" s="115"/>
      <c r="H57" s="115"/>
      <c r="I57" s="125"/>
      <c r="J57" s="126" t="s">
        <v>89</v>
      </c>
      <c r="K57" s="115"/>
      <c r="L57" s="32"/>
    </row>
    <row r="58" s="1" customFormat="1" ht="10.32" customHeight="1">
      <c r="B58" s="32"/>
      <c r="I58" s="106"/>
      <c r="L58" s="32"/>
    </row>
    <row r="59" s="1" customFormat="1" ht="22.8" customHeight="1">
      <c r="B59" s="32"/>
      <c r="C59" s="127" t="s">
        <v>90</v>
      </c>
      <c r="I59" s="106"/>
      <c r="J59" s="79">
        <f>J87</f>
        <v>0</v>
      </c>
      <c r="L59" s="32"/>
      <c r="AU59" s="14" t="s">
        <v>91</v>
      </c>
    </row>
    <row r="60" s="7" customFormat="1" ht="24.96" customHeight="1">
      <c r="B60" s="128"/>
      <c r="D60" s="129" t="s">
        <v>92</v>
      </c>
      <c r="E60" s="130"/>
      <c r="F60" s="130"/>
      <c r="G60" s="130"/>
      <c r="H60" s="130"/>
      <c r="I60" s="131"/>
      <c r="J60" s="132">
        <f>J88</f>
        <v>0</v>
      </c>
      <c r="L60" s="128"/>
    </row>
    <row r="61" s="8" customFormat="1" ht="19.92" customHeight="1">
      <c r="B61" s="133"/>
      <c r="D61" s="134" t="s">
        <v>93</v>
      </c>
      <c r="E61" s="135"/>
      <c r="F61" s="135"/>
      <c r="G61" s="135"/>
      <c r="H61" s="135"/>
      <c r="I61" s="136"/>
      <c r="J61" s="137">
        <f>J89</f>
        <v>0</v>
      </c>
      <c r="L61" s="133"/>
    </row>
    <row r="62" s="8" customFormat="1" ht="19.92" customHeight="1">
      <c r="B62" s="133"/>
      <c r="D62" s="134" t="s">
        <v>94</v>
      </c>
      <c r="E62" s="135"/>
      <c r="F62" s="135"/>
      <c r="G62" s="135"/>
      <c r="H62" s="135"/>
      <c r="I62" s="136"/>
      <c r="J62" s="137">
        <f>J97</f>
        <v>0</v>
      </c>
      <c r="L62" s="133"/>
    </row>
    <row r="63" s="8" customFormat="1" ht="19.92" customHeight="1">
      <c r="B63" s="133"/>
      <c r="D63" s="134" t="s">
        <v>95</v>
      </c>
      <c r="E63" s="135"/>
      <c r="F63" s="135"/>
      <c r="G63" s="135"/>
      <c r="H63" s="135"/>
      <c r="I63" s="136"/>
      <c r="J63" s="137">
        <f>J114</f>
        <v>0</v>
      </c>
      <c r="L63" s="133"/>
    </row>
    <row r="64" s="8" customFormat="1" ht="19.92" customHeight="1">
      <c r="B64" s="133"/>
      <c r="D64" s="134" t="s">
        <v>96</v>
      </c>
      <c r="E64" s="135"/>
      <c r="F64" s="135"/>
      <c r="G64" s="135"/>
      <c r="H64" s="135"/>
      <c r="I64" s="136"/>
      <c r="J64" s="137">
        <f>J117</f>
        <v>0</v>
      </c>
      <c r="L64" s="133"/>
    </row>
    <row r="65" s="8" customFormat="1" ht="19.92" customHeight="1">
      <c r="B65" s="133"/>
      <c r="D65" s="134" t="s">
        <v>97</v>
      </c>
      <c r="E65" s="135"/>
      <c r="F65" s="135"/>
      <c r="G65" s="135"/>
      <c r="H65" s="135"/>
      <c r="I65" s="136"/>
      <c r="J65" s="137">
        <f>J126</f>
        <v>0</v>
      </c>
      <c r="L65" s="133"/>
    </row>
    <row r="66" s="8" customFormat="1" ht="19.92" customHeight="1">
      <c r="B66" s="133"/>
      <c r="D66" s="134" t="s">
        <v>98</v>
      </c>
      <c r="E66" s="135"/>
      <c r="F66" s="135"/>
      <c r="G66" s="135"/>
      <c r="H66" s="135"/>
      <c r="I66" s="136"/>
      <c r="J66" s="137">
        <f>J179</f>
        <v>0</v>
      </c>
      <c r="L66" s="133"/>
    </row>
    <row r="67" s="8" customFormat="1" ht="19.92" customHeight="1">
      <c r="B67" s="133"/>
      <c r="D67" s="134" t="s">
        <v>99</v>
      </c>
      <c r="E67" s="135"/>
      <c r="F67" s="135"/>
      <c r="G67" s="135"/>
      <c r="H67" s="135"/>
      <c r="I67" s="136"/>
      <c r="J67" s="137">
        <f>J186</f>
        <v>0</v>
      </c>
      <c r="L67" s="133"/>
    </row>
    <row r="68" s="1" customFormat="1" ht="21.84" customHeight="1">
      <c r="B68" s="32"/>
      <c r="I68" s="106"/>
      <c r="L68" s="32"/>
    </row>
    <row r="69" s="1" customFormat="1" ht="6.96" customHeight="1">
      <c r="B69" s="47"/>
      <c r="C69" s="48"/>
      <c r="D69" s="48"/>
      <c r="E69" s="48"/>
      <c r="F69" s="48"/>
      <c r="G69" s="48"/>
      <c r="H69" s="48"/>
      <c r="I69" s="122"/>
      <c r="J69" s="48"/>
      <c r="K69" s="48"/>
      <c r="L69" s="32"/>
    </row>
    <row r="73" s="1" customFormat="1" ht="6.96" customHeight="1">
      <c r="B73" s="49"/>
      <c r="C73" s="50"/>
      <c r="D73" s="50"/>
      <c r="E73" s="50"/>
      <c r="F73" s="50"/>
      <c r="G73" s="50"/>
      <c r="H73" s="50"/>
      <c r="I73" s="123"/>
      <c r="J73" s="50"/>
      <c r="K73" s="50"/>
      <c r="L73" s="32"/>
    </row>
    <row r="74" s="1" customFormat="1" ht="24.96" customHeight="1">
      <c r="B74" s="32"/>
      <c r="C74" s="18" t="s">
        <v>100</v>
      </c>
      <c r="I74" s="106"/>
      <c r="L74" s="32"/>
    </row>
    <row r="75" s="1" customFormat="1" ht="6.96" customHeight="1">
      <c r="B75" s="32"/>
      <c r="I75" s="106"/>
      <c r="L75" s="32"/>
    </row>
    <row r="76" s="1" customFormat="1" ht="12" customHeight="1">
      <c r="B76" s="32"/>
      <c r="C76" s="26" t="s">
        <v>16</v>
      </c>
      <c r="I76" s="106"/>
      <c r="L76" s="32"/>
    </row>
    <row r="77" s="1" customFormat="1" ht="16.5" customHeight="1">
      <c r="B77" s="32"/>
      <c r="E77" s="105" t="str">
        <f>E7</f>
        <v>Jeremiášova ZC a DC, č. akce 13468, Praha 5</v>
      </c>
      <c r="F77" s="26"/>
      <c r="G77" s="26"/>
      <c r="H77" s="26"/>
      <c r="I77" s="106"/>
      <c r="L77" s="32"/>
    </row>
    <row r="78" s="1" customFormat="1" ht="12" customHeight="1">
      <c r="B78" s="32"/>
      <c r="C78" s="26" t="s">
        <v>85</v>
      </c>
      <c r="I78" s="106"/>
      <c r="L78" s="32"/>
    </row>
    <row r="79" s="1" customFormat="1" ht="16.5" customHeight="1">
      <c r="B79" s="32"/>
      <c r="E79" s="53" t="str">
        <f>E9</f>
        <v>01 - Komunikace</v>
      </c>
      <c r="F79" s="1"/>
      <c r="G79" s="1"/>
      <c r="H79" s="1"/>
      <c r="I79" s="106"/>
      <c r="L79" s="32"/>
    </row>
    <row r="80" s="1" customFormat="1" ht="6.96" customHeight="1">
      <c r="B80" s="32"/>
      <c r="I80" s="106"/>
      <c r="L80" s="32"/>
    </row>
    <row r="81" s="1" customFormat="1" ht="12" customHeight="1">
      <c r="B81" s="32"/>
      <c r="C81" s="26" t="s">
        <v>20</v>
      </c>
      <c r="F81" s="14" t="str">
        <f>F12</f>
        <v>Praha</v>
      </c>
      <c r="I81" s="107" t="s">
        <v>22</v>
      </c>
      <c r="J81" s="55" t="str">
        <f>IF(J12="","",J12)</f>
        <v>6. 11. 2018</v>
      </c>
      <c r="L81" s="32"/>
    </row>
    <row r="82" s="1" customFormat="1" ht="6.96" customHeight="1">
      <c r="B82" s="32"/>
      <c r="I82" s="106"/>
      <c r="L82" s="32"/>
    </row>
    <row r="83" s="1" customFormat="1" ht="13.65" customHeight="1">
      <c r="B83" s="32"/>
      <c r="C83" s="26" t="s">
        <v>24</v>
      </c>
      <c r="F83" s="14" t="str">
        <f>E15</f>
        <v>TSK a.s.</v>
      </c>
      <c r="I83" s="107" t="s">
        <v>30</v>
      </c>
      <c r="J83" s="30" t="str">
        <f>E21</f>
        <v>AVS Projekt s.r.o.</v>
      </c>
      <c r="L83" s="32"/>
    </row>
    <row r="84" s="1" customFormat="1" ht="13.65" customHeight="1">
      <c r="B84" s="32"/>
      <c r="C84" s="26" t="s">
        <v>28</v>
      </c>
      <c r="F84" s="14" t="str">
        <f>IF(E18="","",E18)</f>
        <v>Vyplň údaj</v>
      </c>
      <c r="I84" s="107" t="s">
        <v>33</v>
      </c>
      <c r="J84" s="30" t="str">
        <f>E24</f>
        <v xml:space="preserve"> </v>
      </c>
      <c r="L84" s="32"/>
    </row>
    <row r="85" s="1" customFormat="1" ht="10.32" customHeight="1">
      <c r="B85" s="32"/>
      <c r="I85" s="106"/>
      <c r="L85" s="32"/>
    </row>
    <row r="86" s="9" customFormat="1" ht="29.28" customHeight="1">
      <c r="B86" s="138"/>
      <c r="C86" s="139" t="s">
        <v>101</v>
      </c>
      <c r="D86" s="140" t="s">
        <v>55</v>
      </c>
      <c r="E86" s="140" t="s">
        <v>51</v>
      </c>
      <c r="F86" s="140" t="s">
        <v>52</v>
      </c>
      <c r="G86" s="140" t="s">
        <v>102</v>
      </c>
      <c r="H86" s="140" t="s">
        <v>103</v>
      </c>
      <c r="I86" s="141" t="s">
        <v>104</v>
      </c>
      <c r="J86" s="140" t="s">
        <v>89</v>
      </c>
      <c r="K86" s="142" t="s">
        <v>105</v>
      </c>
      <c r="L86" s="138"/>
      <c r="M86" s="71" t="s">
        <v>1</v>
      </c>
      <c r="N86" s="72" t="s">
        <v>40</v>
      </c>
      <c r="O86" s="72" t="s">
        <v>106</v>
      </c>
      <c r="P86" s="72" t="s">
        <v>107</v>
      </c>
      <c r="Q86" s="72" t="s">
        <v>108</v>
      </c>
      <c r="R86" s="72" t="s">
        <v>109</v>
      </c>
      <c r="S86" s="72" t="s">
        <v>110</v>
      </c>
      <c r="T86" s="72" t="s">
        <v>111</v>
      </c>
      <c r="U86" s="73" t="s">
        <v>112</v>
      </c>
    </row>
    <row r="87" s="1" customFormat="1" ht="22.8" customHeight="1">
      <c r="B87" s="32"/>
      <c r="C87" s="76" t="s">
        <v>113</v>
      </c>
      <c r="I87" s="106"/>
      <c r="J87" s="143">
        <f>BK87</f>
        <v>0</v>
      </c>
      <c r="L87" s="32"/>
      <c r="M87" s="74"/>
      <c r="N87" s="58"/>
      <c r="O87" s="58"/>
      <c r="P87" s="144">
        <f>P88</f>
        <v>0</v>
      </c>
      <c r="Q87" s="58"/>
      <c r="R87" s="144">
        <f>R88</f>
        <v>143.79674999999998</v>
      </c>
      <c r="S87" s="58"/>
      <c r="T87" s="144">
        <f>T88</f>
        <v>4626.5600000000004</v>
      </c>
      <c r="U87" s="59"/>
      <c r="AT87" s="14" t="s">
        <v>69</v>
      </c>
      <c r="AU87" s="14" t="s">
        <v>91</v>
      </c>
      <c r="BK87" s="145">
        <f>BK88</f>
        <v>0</v>
      </c>
    </row>
    <row r="88" s="10" customFormat="1" ht="25.92" customHeight="1">
      <c r="B88" s="146"/>
      <c r="D88" s="147" t="s">
        <v>69</v>
      </c>
      <c r="E88" s="148" t="s">
        <v>114</v>
      </c>
      <c r="F88" s="148" t="s">
        <v>115</v>
      </c>
      <c r="I88" s="149"/>
      <c r="J88" s="150">
        <f>BK88</f>
        <v>0</v>
      </c>
      <c r="L88" s="146"/>
      <c r="M88" s="151"/>
      <c r="N88" s="152"/>
      <c r="O88" s="152"/>
      <c r="P88" s="153">
        <f>P89+P97+P114+P117+P126+P179+P186</f>
        <v>0</v>
      </c>
      <c r="Q88" s="152"/>
      <c r="R88" s="153">
        <f>R89+R97+R114+R117+R126+R179+R186</f>
        <v>143.79674999999998</v>
      </c>
      <c r="S88" s="152"/>
      <c r="T88" s="153">
        <f>T89+T97+T114+T117+T126+T179+T186</f>
        <v>4626.5600000000004</v>
      </c>
      <c r="U88" s="154"/>
      <c r="AR88" s="147" t="s">
        <v>78</v>
      </c>
      <c r="AT88" s="155" t="s">
        <v>69</v>
      </c>
      <c r="AU88" s="155" t="s">
        <v>70</v>
      </c>
      <c r="AY88" s="147" t="s">
        <v>116</v>
      </c>
      <c r="BK88" s="156">
        <f>BK89+BK97+BK114+BK117+BK126+BK179+BK186</f>
        <v>0</v>
      </c>
    </row>
    <row r="89" s="10" customFormat="1" ht="22.8" customHeight="1">
      <c r="B89" s="146"/>
      <c r="D89" s="147" t="s">
        <v>69</v>
      </c>
      <c r="E89" s="157" t="s">
        <v>78</v>
      </c>
      <c r="F89" s="157" t="s">
        <v>117</v>
      </c>
      <c r="I89" s="149"/>
      <c r="J89" s="158">
        <f>BK89</f>
        <v>0</v>
      </c>
      <c r="L89" s="146"/>
      <c r="M89" s="151"/>
      <c r="N89" s="152"/>
      <c r="O89" s="152"/>
      <c r="P89" s="153">
        <f>SUM(P90:P96)</f>
        <v>0</v>
      </c>
      <c r="Q89" s="152"/>
      <c r="R89" s="153">
        <f>SUM(R90:R96)</f>
        <v>1.6720000000000002</v>
      </c>
      <c r="S89" s="152"/>
      <c r="T89" s="153">
        <f>SUM(T90:T96)</f>
        <v>3922.5600000000004</v>
      </c>
      <c r="U89" s="154"/>
      <c r="AR89" s="147" t="s">
        <v>78</v>
      </c>
      <c r="AT89" s="155" t="s">
        <v>69</v>
      </c>
      <c r="AU89" s="155" t="s">
        <v>78</v>
      </c>
      <c r="AY89" s="147" t="s">
        <v>116</v>
      </c>
      <c r="BK89" s="156">
        <f>SUM(BK90:BK96)</f>
        <v>0</v>
      </c>
    </row>
    <row r="90" s="1" customFormat="1" ht="16.5" customHeight="1">
      <c r="B90" s="159"/>
      <c r="C90" s="160" t="s">
        <v>78</v>
      </c>
      <c r="D90" s="160" t="s">
        <v>118</v>
      </c>
      <c r="E90" s="161" t="s">
        <v>119</v>
      </c>
      <c r="F90" s="162" t="s">
        <v>120</v>
      </c>
      <c r="G90" s="163" t="s">
        <v>121</v>
      </c>
      <c r="H90" s="164">
        <v>12320</v>
      </c>
      <c r="I90" s="165"/>
      <c r="J90" s="166">
        <f>ROUND(I90*H90,2)</f>
        <v>0</v>
      </c>
      <c r="K90" s="162" t="s">
        <v>122</v>
      </c>
      <c r="L90" s="32"/>
      <c r="M90" s="167" t="s">
        <v>1</v>
      </c>
      <c r="N90" s="168" t="s">
        <v>41</v>
      </c>
      <c r="O90" s="62"/>
      <c r="P90" s="169">
        <f>O90*H90</f>
        <v>0</v>
      </c>
      <c r="Q90" s="169">
        <v>5.0000000000000002E-05</v>
      </c>
      <c r="R90" s="169">
        <f>Q90*H90</f>
        <v>0.61599999999999999</v>
      </c>
      <c r="S90" s="169">
        <v>0.128</v>
      </c>
      <c r="T90" s="169">
        <f>S90*H90</f>
        <v>1576.96</v>
      </c>
      <c r="U90" s="170" t="s">
        <v>1</v>
      </c>
      <c r="AR90" s="14" t="s">
        <v>123</v>
      </c>
      <c r="AT90" s="14" t="s">
        <v>118</v>
      </c>
      <c r="AU90" s="14" t="s">
        <v>80</v>
      </c>
      <c r="AY90" s="14" t="s">
        <v>116</v>
      </c>
      <c r="BE90" s="171">
        <f>IF(N90="základní",J90,0)</f>
        <v>0</v>
      </c>
      <c r="BF90" s="171">
        <f>IF(N90="snížená",J90,0)</f>
        <v>0</v>
      </c>
      <c r="BG90" s="171">
        <f>IF(N90="zákl. přenesená",J90,0)</f>
        <v>0</v>
      </c>
      <c r="BH90" s="171">
        <f>IF(N90="sníž. přenesená",J90,0)</f>
        <v>0</v>
      </c>
      <c r="BI90" s="171">
        <f>IF(N90="nulová",J90,0)</f>
        <v>0</v>
      </c>
      <c r="BJ90" s="14" t="s">
        <v>78</v>
      </c>
      <c r="BK90" s="171">
        <f>ROUND(I90*H90,2)</f>
        <v>0</v>
      </c>
      <c r="BL90" s="14" t="s">
        <v>123</v>
      </c>
      <c r="BM90" s="14" t="s">
        <v>124</v>
      </c>
    </row>
    <row r="91" s="11" customFormat="1">
      <c r="B91" s="172"/>
      <c r="D91" s="173" t="s">
        <v>125</v>
      </c>
      <c r="E91" s="174" t="s">
        <v>1</v>
      </c>
      <c r="F91" s="175" t="s">
        <v>126</v>
      </c>
      <c r="H91" s="176">
        <v>17600</v>
      </c>
      <c r="I91" s="177"/>
      <c r="L91" s="172"/>
      <c r="M91" s="178"/>
      <c r="N91" s="179"/>
      <c r="O91" s="179"/>
      <c r="P91" s="179"/>
      <c r="Q91" s="179"/>
      <c r="R91" s="179"/>
      <c r="S91" s="179"/>
      <c r="T91" s="179"/>
      <c r="U91" s="180"/>
      <c r="AT91" s="174" t="s">
        <v>125</v>
      </c>
      <c r="AU91" s="174" t="s">
        <v>80</v>
      </c>
      <c r="AV91" s="11" t="s">
        <v>80</v>
      </c>
      <c r="AW91" s="11" t="s">
        <v>32</v>
      </c>
      <c r="AX91" s="11" t="s">
        <v>78</v>
      </c>
      <c r="AY91" s="174" t="s">
        <v>116</v>
      </c>
    </row>
    <row r="92" s="11" customFormat="1">
      <c r="B92" s="172"/>
      <c r="D92" s="173" t="s">
        <v>125</v>
      </c>
      <c r="F92" s="175" t="s">
        <v>127</v>
      </c>
      <c r="H92" s="176">
        <v>12320</v>
      </c>
      <c r="I92" s="177"/>
      <c r="L92" s="172"/>
      <c r="M92" s="178"/>
      <c r="N92" s="179"/>
      <c r="O92" s="179"/>
      <c r="P92" s="179"/>
      <c r="Q92" s="179"/>
      <c r="R92" s="179"/>
      <c r="S92" s="179"/>
      <c r="T92" s="179"/>
      <c r="U92" s="180"/>
      <c r="AT92" s="174" t="s">
        <v>125</v>
      </c>
      <c r="AU92" s="174" t="s">
        <v>80</v>
      </c>
      <c r="AV92" s="11" t="s">
        <v>80</v>
      </c>
      <c r="AW92" s="11" t="s">
        <v>3</v>
      </c>
      <c r="AX92" s="11" t="s">
        <v>78</v>
      </c>
      <c r="AY92" s="174" t="s">
        <v>116</v>
      </c>
    </row>
    <row r="93" s="1" customFormat="1" ht="16.5" customHeight="1">
      <c r="B93" s="159"/>
      <c r="C93" s="160" t="s">
        <v>80</v>
      </c>
      <c r="D93" s="160" t="s">
        <v>118</v>
      </c>
      <c r="E93" s="161" t="s">
        <v>128</v>
      </c>
      <c r="F93" s="162" t="s">
        <v>129</v>
      </c>
      <c r="G93" s="163" t="s">
        <v>121</v>
      </c>
      <c r="H93" s="164">
        <v>17600</v>
      </c>
      <c r="I93" s="165"/>
      <c r="J93" s="166">
        <f>ROUND(I93*H93,2)</f>
        <v>0</v>
      </c>
      <c r="K93" s="162" t="s">
        <v>122</v>
      </c>
      <c r="L93" s="32"/>
      <c r="M93" s="167" t="s">
        <v>1</v>
      </c>
      <c r="N93" s="168" t="s">
        <v>41</v>
      </c>
      <c r="O93" s="62"/>
      <c r="P93" s="169">
        <f>O93*H93</f>
        <v>0</v>
      </c>
      <c r="Q93" s="169">
        <v>6.0000000000000002E-05</v>
      </c>
      <c r="R93" s="169">
        <f>Q93*H93</f>
        <v>1.0560000000000001</v>
      </c>
      <c r="S93" s="169">
        <v>0.128</v>
      </c>
      <c r="T93" s="169">
        <f>S93*H93</f>
        <v>2252.8000000000002</v>
      </c>
      <c r="U93" s="170" t="s">
        <v>1</v>
      </c>
      <c r="AR93" s="14" t="s">
        <v>123</v>
      </c>
      <c r="AT93" s="14" t="s">
        <v>118</v>
      </c>
      <c r="AU93" s="14" t="s">
        <v>80</v>
      </c>
      <c r="AY93" s="14" t="s">
        <v>116</v>
      </c>
      <c r="BE93" s="171">
        <f>IF(N93="základní",J93,0)</f>
        <v>0</v>
      </c>
      <c r="BF93" s="171">
        <f>IF(N93="snížená",J93,0)</f>
        <v>0</v>
      </c>
      <c r="BG93" s="171">
        <f>IF(N93="zákl. přenesená",J93,0)</f>
        <v>0</v>
      </c>
      <c r="BH93" s="171">
        <f>IF(N93="sníž. přenesená",J93,0)</f>
        <v>0</v>
      </c>
      <c r="BI93" s="171">
        <f>IF(N93="nulová",J93,0)</f>
        <v>0</v>
      </c>
      <c r="BJ93" s="14" t="s">
        <v>78</v>
      </c>
      <c r="BK93" s="171">
        <f>ROUND(I93*H93,2)</f>
        <v>0</v>
      </c>
      <c r="BL93" s="14" t="s">
        <v>123</v>
      </c>
      <c r="BM93" s="14" t="s">
        <v>130</v>
      </c>
    </row>
    <row r="94" s="11" customFormat="1">
      <c r="B94" s="172"/>
      <c r="D94" s="173" t="s">
        <v>125</v>
      </c>
      <c r="E94" s="174" t="s">
        <v>1</v>
      </c>
      <c r="F94" s="175" t="s">
        <v>131</v>
      </c>
      <c r="H94" s="176">
        <v>17600</v>
      </c>
      <c r="I94" s="177"/>
      <c r="L94" s="172"/>
      <c r="M94" s="178"/>
      <c r="N94" s="179"/>
      <c r="O94" s="179"/>
      <c r="P94" s="179"/>
      <c r="Q94" s="179"/>
      <c r="R94" s="179"/>
      <c r="S94" s="179"/>
      <c r="T94" s="179"/>
      <c r="U94" s="180"/>
      <c r="AT94" s="174" t="s">
        <v>125</v>
      </c>
      <c r="AU94" s="174" t="s">
        <v>80</v>
      </c>
      <c r="AV94" s="11" t="s">
        <v>80</v>
      </c>
      <c r="AW94" s="11" t="s">
        <v>32</v>
      </c>
      <c r="AX94" s="11" t="s">
        <v>78</v>
      </c>
      <c r="AY94" s="174" t="s">
        <v>116</v>
      </c>
    </row>
    <row r="95" s="1" customFormat="1" ht="16.5" customHeight="1">
      <c r="B95" s="159"/>
      <c r="C95" s="160" t="s">
        <v>132</v>
      </c>
      <c r="D95" s="160" t="s">
        <v>118</v>
      </c>
      <c r="E95" s="161" t="s">
        <v>133</v>
      </c>
      <c r="F95" s="162" t="s">
        <v>134</v>
      </c>
      <c r="G95" s="163" t="s">
        <v>135</v>
      </c>
      <c r="H95" s="164">
        <v>320</v>
      </c>
      <c r="I95" s="165"/>
      <c r="J95" s="166">
        <f>ROUND(I95*H95,2)</f>
        <v>0</v>
      </c>
      <c r="K95" s="162" t="s">
        <v>122</v>
      </c>
      <c r="L95" s="32"/>
      <c r="M95" s="167" t="s">
        <v>1</v>
      </c>
      <c r="N95" s="168" t="s">
        <v>41</v>
      </c>
      <c r="O95" s="62"/>
      <c r="P95" s="169">
        <f>O95*H95</f>
        <v>0</v>
      </c>
      <c r="Q95" s="169">
        <v>0</v>
      </c>
      <c r="R95" s="169">
        <f>Q95*H95</f>
        <v>0</v>
      </c>
      <c r="S95" s="169">
        <v>0.28999999999999998</v>
      </c>
      <c r="T95" s="169">
        <f>S95*H95</f>
        <v>92.799999999999997</v>
      </c>
      <c r="U95" s="170" t="s">
        <v>1</v>
      </c>
      <c r="AR95" s="14" t="s">
        <v>123</v>
      </c>
      <c r="AT95" s="14" t="s">
        <v>118</v>
      </c>
      <c r="AU95" s="14" t="s">
        <v>80</v>
      </c>
      <c r="AY95" s="14" t="s">
        <v>116</v>
      </c>
      <c r="BE95" s="171">
        <f>IF(N95="základní",J95,0)</f>
        <v>0</v>
      </c>
      <c r="BF95" s="171">
        <f>IF(N95="snížená",J95,0)</f>
        <v>0</v>
      </c>
      <c r="BG95" s="171">
        <f>IF(N95="zákl. přenesená",J95,0)</f>
        <v>0</v>
      </c>
      <c r="BH95" s="171">
        <f>IF(N95="sníž. přenesená",J95,0)</f>
        <v>0</v>
      </c>
      <c r="BI95" s="171">
        <f>IF(N95="nulová",J95,0)</f>
        <v>0</v>
      </c>
      <c r="BJ95" s="14" t="s">
        <v>78</v>
      </c>
      <c r="BK95" s="171">
        <f>ROUND(I95*H95,2)</f>
        <v>0</v>
      </c>
      <c r="BL95" s="14" t="s">
        <v>123</v>
      </c>
      <c r="BM95" s="14" t="s">
        <v>136</v>
      </c>
    </row>
    <row r="96" s="11" customFormat="1">
      <c r="B96" s="172"/>
      <c r="D96" s="173" t="s">
        <v>125</v>
      </c>
      <c r="E96" s="174" t="s">
        <v>1</v>
      </c>
      <c r="F96" s="175" t="s">
        <v>137</v>
      </c>
      <c r="H96" s="176">
        <v>320</v>
      </c>
      <c r="I96" s="177"/>
      <c r="L96" s="172"/>
      <c r="M96" s="178"/>
      <c r="N96" s="179"/>
      <c r="O96" s="179"/>
      <c r="P96" s="179"/>
      <c r="Q96" s="179"/>
      <c r="R96" s="179"/>
      <c r="S96" s="179"/>
      <c r="T96" s="179"/>
      <c r="U96" s="180"/>
      <c r="AT96" s="174" t="s">
        <v>125</v>
      </c>
      <c r="AU96" s="174" t="s">
        <v>80</v>
      </c>
      <c r="AV96" s="11" t="s">
        <v>80</v>
      </c>
      <c r="AW96" s="11" t="s">
        <v>32</v>
      </c>
      <c r="AX96" s="11" t="s">
        <v>78</v>
      </c>
      <c r="AY96" s="174" t="s">
        <v>116</v>
      </c>
    </row>
    <row r="97" s="10" customFormat="1" ht="22.8" customHeight="1">
      <c r="B97" s="146"/>
      <c r="D97" s="147" t="s">
        <v>69</v>
      </c>
      <c r="E97" s="157" t="s">
        <v>138</v>
      </c>
      <c r="F97" s="157" t="s">
        <v>76</v>
      </c>
      <c r="I97" s="149"/>
      <c r="J97" s="158">
        <f>BK97</f>
        <v>0</v>
      </c>
      <c r="L97" s="146"/>
      <c r="M97" s="151"/>
      <c r="N97" s="152"/>
      <c r="O97" s="152"/>
      <c r="P97" s="153">
        <f>SUM(P98:P113)</f>
        <v>0</v>
      </c>
      <c r="Q97" s="152"/>
      <c r="R97" s="153">
        <f>SUM(R98:R113)</f>
        <v>0</v>
      </c>
      <c r="S97" s="152"/>
      <c r="T97" s="153">
        <f>SUM(T98:T113)</f>
        <v>0</v>
      </c>
      <c r="U97" s="154"/>
      <c r="AR97" s="147" t="s">
        <v>78</v>
      </c>
      <c r="AT97" s="155" t="s">
        <v>69</v>
      </c>
      <c r="AU97" s="155" t="s">
        <v>78</v>
      </c>
      <c r="AY97" s="147" t="s">
        <v>116</v>
      </c>
      <c r="BK97" s="156">
        <f>SUM(BK98:BK113)</f>
        <v>0</v>
      </c>
    </row>
    <row r="98" s="1" customFormat="1" ht="16.5" customHeight="1">
      <c r="B98" s="159"/>
      <c r="C98" s="160" t="s">
        <v>123</v>
      </c>
      <c r="D98" s="160" t="s">
        <v>118</v>
      </c>
      <c r="E98" s="161" t="s">
        <v>139</v>
      </c>
      <c r="F98" s="162" t="s">
        <v>140</v>
      </c>
      <c r="G98" s="163" t="s">
        <v>121</v>
      </c>
      <c r="H98" s="164">
        <v>12320</v>
      </c>
      <c r="I98" s="165"/>
      <c r="J98" s="166">
        <f>ROUND(I98*H98,2)</f>
        <v>0</v>
      </c>
      <c r="K98" s="162" t="s">
        <v>122</v>
      </c>
      <c r="L98" s="32"/>
      <c r="M98" s="167" t="s">
        <v>1</v>
      </c>
      <c r="N98" s="168" t="s">
        <v>41</v>
      </c>
      <c r="O98" s="62"/>
      <c r="P98" s="169">
        <f>O98*H98</f>
        <v>0</v>
      </c>
      <c r="Q98" s="169">
        <v>0</v>
      </c>
      <c r="R98" s="169">
        <f>Q98*H98</f>
        <v>0</v>
      </c>
      <c r="S98" s="169">
        <v>0</v>
      </c>
      <c r="T98" s="169">
        <f>S98*H98</f>
        <v>0</v>
      </c>
      <c r="U98" s="170" t="s">
        <v>1</v>
      </c>
      <c r="AR98" s="14" t="s">
        <v>123</v>
      </c>
      <c r="AT98" s="14" t="s">
        <v>118</v>
      </c>
      <c r="AU98" s="14" t="s">
        <v>80</v>
      </c>
      <c r="AY98" s="14" t="s">
        <v>116</v>
      </c>
      <c r="BE98" s="171">
        <f>IF(N98="základní",J98,0)</f>
        <v>0</v>
      </c>
      <c r="BF98" s="171">
        <f>IF(N98="snížená",J98,0)</f>
        <v>0</v>
      </c>
      <c r="BG98" s="171">
        <f>IF(N98="zákl. přenesená",J98,0)</f>
        <v>0</v>
      </c>
      <c r="BH98" s="171">
        <f>IF(N98="sníž. přenesená",J98,0)</f>
        <v>0</v>
      </c>
      <c r="BI98" s="171">
        <f>IF(N98="nulová",J98,0)</f>
        <v>0</v>
      </c>
      <c r="BJ98" s="14" t="s">
        <v>78</v>
      </c>
      <c r="BK98" s="171">
        <f>ROUND(I98*H98,2)</f>
        <v>0</v>
      </c>
      <c r="BL98" s="14" t="s">
        <v>123</v>
      </c>
      <c r="BM98" s="14" t="s">
        <v>141</v>
      </c>
    </row>
    <row r="99" s="11" customFormat="1">
      <c r="B99" s="172"/>
      <c r="D99" s="173" t="s">
        <v>125</v>
      </c>
      <c r="E99" s="174" t="s">
        <v>1</v>
      </c>
      <c r="F99" s="175" t="s">
        <v>131</v>
      </c>
      <c r="H99" s="176">
        <v>17600</v>
      </c>
      <c r="I99" s="177"/>
      <c r="L99" s="172"/>
      <c r="M99" s="178"/>
      <c r="N99" s="179"/>
      <c r="O99" s="179"/>
      <c r="P99" s="179"/>
      <c r="Q99" s="179"/>
      <c r="R99" s="179"/>
      <c r="S99" s="179"/>
      <c r="T99" s="179"/>
      <c r="U99" s="180"/>
      <c r="AT99" s="174" t="s">
        <v>125</v>
      </c>
      <c r="AU99" s="174" t="s">
        <v>80</v>
      </c>
      <c r="AV99" s="11" t="s">
        <v>80</v>
      </c>
      <c r="AW99" s="11" t="s">
        <v>32</v>
      </c>
      <c r="AX99" s="11" t="s">
        <v>78</v>
      </c>
      <c r="AY99" s="174" t="s">
        <v>116</v>
      </c>
    </row>
    <row r="100" s="11" customFormat="1">
      <c r="B100" s="172"/>
      <c r="D100" s="173" t="s">
        <v>125</v>
      </c>
      <c r="F100" s="175" t="s">
        <v>127</v>
      </c>
      <c r="H100" s="176">
        <v>12320</v>
      </c>
      <c r="I100" s="177"/>
      <c r="L100" s="172"/>
      <c r="M100" s="178"/>
      <c r="N100" s="179"/>
      <c r="O100" s="179"/>
      <c r="P100" s="179"/>
      <c r="Q100" s="179"/>
      <c r="R100" s="179"/>
      <c r="S100" s="179"/>
      <c r="T100" s="179"/>
      <c r="U100" s="180"/>
      <c r="AT100" s="174" t="s">
        <v>125</v>
      </c>
      <c r="AU100" s="174" t="s">
        <v>80</v>
      </c>
      <c r="AV100" s="11" t="s">
        <v>80</v>
      </c>
      <c r="AW100" s="11" t="s">
        <v>3</v>
      </c>
      <c r="AX100" s="11" t="s">
        <v>78</v>
      </c>
      <c r="AY100" s="174" t="s">
        <v>116</v>
      </c>
    </row>
    <row r="101" s="1" customFormat="1" ht="16.5" customHeight="1">
      <c r="B101" s="159"/>
      <c r="C101" s="160" t="s">
        <v>138</v>
      </c>
      <c r="D101" s="160" t="s">
        <v>118</v>
      </c>
      <c r="E101" s="161" t="s">
        <v>142</v>
      </c>
      <c r="F101" s="162" t="s">
        <v>143</v>
      </c>
      <c r="G101" s="163" t="s">
        <v>121</v>
      </c>
      <c r="H101" s="164">
        <v>17600</v>
      </c>
      <c r="I101" s="165"/>
      <c r="J101" s="166">
        <f>ROUND(I101*H101,2)</f>
        <v>0</v>
      </c>
      <c r="K101" s="162" t="s">
        <v>122</v>
      </c>
      <c r="L101" s="32"/>
      <c r="M101" s="167" t="s">
        <v>1</v>
      </c>
      <c r="N101" s="168" t="s">
        <v>41</v>
      </c>
      <c r="O101" s="62"/>
      <c r="P101" s="169">
        <f>O101*H101</f>
        <v>0</v>
      </c>
      <c r="Q101" s="169">
        <v>0</v>
      </c>
      <c r="R101" s="169">
        <f>Q101*H101</f>
        <v>0</v>
      </c>
      <c r="S101" s="169">
        <v>0</v>
      </c>
      <c r="T101" s="169">
        <f>S101*H101</f>
        <v>0</v>
      </c>
      <c r="U101" s="170" t="s">
        <v>1</v>
      </c>
      <c r="AR101" s="14" t="s">
        <v>123</v>
      </c>
      <c r="AT101" s="14" t="s">
        <v>118</v>
      </c>
      <c r="AU101" s="14" t="s">
        <v>80</v>
      </c>
      <c r="AY101" s="14" t="s">
        <v>116</v>
      </c>
      <c r="BE101" s="171">
        <f>IF(N101="základní",J101,0)</f>
        <v>0</v>
      </c>
      <c r="BF101" s="171">
        <f>IF(N101="snížená",J101,0)</f>
        <v>0</v>
      </c>
      <c r="BG101" s="171">
        <f>IF(N101="zákl. přenesená",J101,0)</f>
        <v>0</v>
      </c>
      <c r="BH101" s="171">
        <f>IF(N101="sníž. přenesená",J101,0)</f>
        <v>0</v>
      </c>
      <c r="BI101" s="171">
        <f>IF(N101="nulová",J101,0)</f>
        <v>0</v>
      </c>
      <c r="BJ101" s="14" t="s">
        <v>78</v>
      </c>
      <c r="BK101" s="171">
        <f>ROUND(I101*H101,2)</f>
        <v>0</v>
      </c>
      <c r="BL101" s="14" t="s">
        <v>123</v>
      </c>
      <c r="BM101" s="14" t="s">
        <v>144</v>
      </c>
    </row>
    <row r="102" s="11" customFormat="1">
      <c r="B102" s="172"/>
      <c r="D102" s="173" t="s">
        <v>125</v>
      </c>
      <c r="E102" s="174" t="s">
        <v>1</v>
      </c>
      <c r="F102" s="175" t="s">
        <v>131</v>
      </c>
      <c r="H102" s="176">
        <v>17600</v>
      </c>
      <c r="I102" s="177"/>
      <c r="L102" s="172"/>
      <c r="M102" s="178"/>
      <c r="N102" s="179"/>
      <c r="O102" s="179"/>
      <c r="P102" s="179"/>
      <c r="Q102" s="179"/>
      <c r="R102" s="179"/>
      <c r="S102" s="179"/>
      <c r="T102" s="179"/>
      <c r="U102" s="180"/>
      <c r="AT102" s="174" t="s">
        <v>125</v>
      </c>
      <c r="AU102" s="174" t="s">
        <v>80</v>
      </c>
      <c r="AV102" s="11" t="s">
        <v>80</v>
      </c>
      <c r="AW102" s="11" t="s">
        <v>32</v>
      </c>
      <c r="AX102" s="11" t="s">
        <v>78</v>
      </c>
      <c r="AY102" s="174" t="s">
        <v>116</v>
      </c>
    </row>
    <row r="103" s="1" customFormat="1" ht="16.5" customHeight="1">
      <c r="B103" s="159"/>
      <c r="C103" s="160" t="s">
        <v>145</v>
      </c>
      <c r="D103" s="160" t="s">
        <v>118</v>
      </c>
      <c r="E103" s="161" t="s">
        <v>146</v>
      </c>
      <c r="F103" s="162" t="s">
        <v>147</v>
      </c>
      <c r="G103" s="163" t="s">
        <v>121</v>
      </c>
      <c r="H103" s="164">
        <v>17600</v>
      </c>
      <c r="I103" s="165"/>
      <c r="J103" s="166">
        <f>ROUND(I103*H103,2)</f>
        <v>0</v>
      </c>
      <c r="K103" s="162" t="s">
        <v>122</v>
      </c>
      <c r="L103" s="32"/>
      <c r="M103" s="167" t="s">
        <v>1</v>
      </c>
      <c r="N103" s="168" t="s">
        <v>41</v>
      </c>
      <c r="O103" s="62"/>
      <c r="P103" s="169">
        <f>O103*H103</f>
        <v>0</v>
      </c>
      <c r="Q103" s="169">
        <v>0</v>
      </c>
      <c r="R103" s="169">
        <f>Q103*H103</f>
        <v>0</v>
      </c>
      <c r="S103" s="169">
        <v>0</v>
      </c>
      <c r="T103" s="169">
        <f>S103*H103</f>
        <v>0</v>
      </c>
      <c r="U103" s="170" t="s">
        <v>1</v>
      </c>
      <c r="AR103" s="14" t="s">
        <v>123</v>
      </c>
      <c r="AT103" s="14" t="s">
        <v>118</v>
      </c>
      <c r="AU103" s="14" t="s">
        <v>80</v>
      </c>
      <c r="AY103" s="14" t="s">
        <v>116</v>
      </c>
      <c r="BE103" s="171">
        <f>IF(N103="základní",J103,0)</f>
        <v>0</v>
      </c>
      <c r="BF103" s="171">
        <f>IF(N103="snížená",J103,0)</f>
        <v>0</v>
      </c>
      <c r="BG103" s="171">
        <f>IF(N103="zákl. přenesená",J103,0)</f>
        <v>0</v>
      </c>
      <c r="BH103" s="171">
        <f>IF(N103="sníž. přenesená",J103,0)</f>
        <v>0</v>
      </c>
      <c r="BI103" s="171">
        <f>IF(N103="nulová",J103,0)</f>
        <v>0</v>
      </c>
      <c r="BJ103" s="14" t="s">
        <v>78</v>
      </c>
      <c r="BK103" s="171">
        <f>ROUND(I103*H103,2)</f>
        <v>0</v>
      </c>
      <c r="BL103" s="14" t="s">
        <v>123</v>
      </c>
      <c r="BM103" s="14" t="s">
        <v>148</v>
      </c>
    </row>
    <row r="104" s="11" customFormat="1">
      <c r="B104" s="172"/>
      <c r="D104" s="173" t="s">
        <v>125</v>
      </c>
      <c r="E104" s="174" t="s">
        <v>1</v>
      </c>
      <c r="F104" s="175" t="s">
        <v>131</v>
      </c>
      <c r="H104" s="176">
        <v>17600</v>
      </c>
      <c r="I104" s="177"/>
      <c r="L104" s="172"/>
      <c r="M104" s="178"/>
      <c r="N104" s="179"/>
      <c r="O104" s="179"/>
      <c r="P104" s="179"/>
      <c r="Q104" s="179"/>
      <c r="R104" s="179"/>
      <c r="S104" s="179"/>
      <c r="T104" s="179"/>
      <c r="U104" s="180"/>
      <c r="AT104" s="174" t="s">
        <v>125</v>
      </c>
      <c r="AU104" s="174" t="s">
        <v>80</v>
      </c>
      <c r="AV104" s="11" t="s">
        <v>80</v>
      </c>
      <c r="AW104" s="11" t="s">
        <v>32</v>
      </c>
      <c r="AX104" s="11" t="s">
        <v>78</v>
      </c>
      <c r="AY104" s="174" t="s">
        <v>116</v>
      </c>
    </row>
    <row r="105" s="1" customFormat="1" ht="16.5" customHeight="1">
      <c r="B105" s="159"/>
      <c r="C105" s="160" t="s">
        <v>149</v>
      </c>
      <c r="D105" s="160" t="s">
        <v>118</v>
      </c>
      <c r="E105" s="161" t="s">
        <v>150</v>
      </c>
      <c r="F105" s="162" t="s">
        <v>151</v>
      </c>
      <c r="G105" s="163" t="s">
        <v>121</v>
      </c>
      <c r="H105" s="164">
        <v>12320</v>
      </c>
      <c r="I105" s="165"/>
      <c r="J105" s="166">
        <f>ROUND(I105*H105,2)</f>
        <v>0</v>
      </c>
      <c r="K105" s="162" t="s">
        <v>122</v>
      </c>
      <c r="L105" s="32"/>
      <c r="M105" s="167" t="s">
        <v>1</v>
      </c>
      <c r="N105" s="168" t="s">
        <v>41</v>
      </c>
      <c r="O105" s="62"/>
      <c r="P105" s="169">
        <f>O105*H105</f>
        <v>0</v>
      </c>
      <c r="Q105" s="169">
        <v>0</v>
      </c>
      <c r="R105" s="169">
        <f>Q105*H105</f>
        <v>0</v>
      </c>
      <c r="S105" s="169">
        <v>0</v>
      </c>
      <c r="T105" s="169">
        <f>S105*H105</f>
        <v>0</v>
      </c>
      <c r="U105" s="170" t="s">
        <v>1</v>
      </c>
      <c r="AR105" s="14" t="s">
        <v>123</v>
      </c>
      <c r="AT105" s="14" t="s">
        <v>118</v>
      </c>
      <c r="AU105" s="14" t="s">
        <v>80</v>
      </c>
      <c r="AY105" s="14" t="s">
        <v>116</v>
      </c>
      <c r="BE105" s="171">
        <f>IF(N105="základní",J105,0)</f>
        <v>0</v>
      </c>
      <c r="BF105" s="171">
        <f>IF(N105="snížená",J105,0)</f>
        <v>0</v>
      </c>
      <c r="BG105" s="171">
        <f>IF(N105="zákl. přenesená",J105,0)</f>
        <v>0</v>
      </c>
      <c r="BH105" s="171">
        <f>IF(N105="sníž. přenesená",J105,0)</f>
        <v>0</v>
      </c>
      <c r="BI105" s="171">
        <f>IF(N105="nulová",J105,0)</f>
        <v>0</v>
      </c>
      <c r="BJ105" s="14" t="s">
        <v>78</v>
      </c>
      <c r="BK105" s="171">
        <f>ROUND(I105*H105,2)</f>
        <v>0</v>
      </c>
      <c r="BL105" s="14" t="s">
        <v>123</v>
      </c>
      <c r="BM105" s="14" t="s">
        <v>152</v>
      </c>
    </row>
    <row r="106" s="11" customFormat="1">
      <c r="B106" s="172"/>
      <c r="D106" s="173" t="s">
        <v>125</v>
      </c>
      <c r="E106" s="174" t="s">
        <v>1</v>
      </c>
      <c r="F106" s="175" t="s">
        <v>131</v>
      </c>
      <c r="H106" s="176">
        <v>17600</v>
      </c>
      <c r="I106" s="177"/>
      <c r="L106" s="172"/>
      <c r="M106" s="178"/>
      <c r="N106" s="179"/>
      <c r="O106" s="179"/>
      <c r="P106" s="179"/>
      <c r="Q106" s="179"/>
      <c r="R106" s="179"/>
      <c r="S106" s="179"/>
      <c r="T106" s="179"/>
      <c r="U106" s="180"/>
      <c r="AT106" s="174" t="s">
        <v>125</v>
      </c>
      <c r="AU106" s="174" t="s">
        <v>80</v>
      </c>
      <c r="AV106" s="11" t="s">
        <v>80</v>
      </c>
      <c r="AW106" s="11" t="s">
        <v>32</v>
      </c>
      <c r="AX106" s="11" t="s">
        <v>78</v>
      </c>
      <c r="AY106" s="174" t="s">
        <v>116</v>
      </c>
    </row>
    <row r="107" s="11" customFormat="1">
      <c r="B107" s="172"/>
      <c r="D107" s="173" t="s">
        <v>125</v>
      </c>
      <c r="F107" s="175" t="s">
        <v>127</v>
      </c>
      <c r="H107" s="176">
        <v>12320</v>
      </c>
      <c r="I107" s="177"/>
      <c r="L107" s="172"/>
      <c r="M107" s="178"/>
      <c r="N107" s="179"/>
      <c r="O107" s="179"/>
      <c r="P107" s="179"/>
      <c r="Q107" s="179"/>
      <c r="R107" s="179"/>
      <c r="S107" s="179"/>
      <c r="T107" s="179"/>
      <c r="U107" s="180"/>
      <c r="AT107" s="174" t="s">
        <v>125</v>
      </c>
      <c r="AU107" s="174" t="s">
        <v>80</v>
      </c>
      <c r="AV107" s="11" t="s">
        <v>80</v>
      </c>
      <c r="AW107" s="11" t="s">
        <v>3</v>
      </c>
      <c r="AX107" s="11" t="s">
        <v>78</v>
      </c>
      <c r="AY107" s="174" t="s">
        <v>116</v>
      </c>
    </row>
    <row r="108" s="1" customFormat="1" ht="16.5" customHeight="1">
      <c r="B108" s="159"/>
      <c r="C108" s="160" t="s">
        <v>153</v>
      </c>
      <c r="D108" s="160" t="s">
        <v>118</v>
      </c>
      <c r="E108" s="161" t="s">
        <v>154</v>
      </c>
      <c r="F108" s="162" t="s">
        <v>155</v>
      </c>
      <c r="G108" s="163" t="s">
        <v>135</v>
      </c>
      <c r="H108" s="164">
        <v>650</v>
      </c>
      <c r="I108" s="165"/>
      <c r="J108" s="166">
        <f>ROUND(I108*H108,2)</f>
        <v>0</v>
      </c>
      <c r="K108" s="162" t="s">
        <v>1</v>
      </c>
      <c r="L108" s="32"/>
      <c r="M108" s="167" t="s">
        <v>1</v>
      </c>
      <c r="N108" s="168" t="s">
        <v>41</v>
      </c>
      <c r="O108" s="62"/>
      <c r="P108" s="169">
        <f>O108*H108</f>
        <v>0</v>
      </c>
      <c r="Q108" s="169">
        <v>0</v>
      </c>
      <c r="R108" s="169">
        <f>Q108*H108</f>
        <v>0</v>
      </c>
      <c r="S108" s="169">
        <v>0</v>
      </c>
      <c r="T108" s="169">
        <f>S108*H108</f>
        <v>0</v>
      </c>
      <c r="U108" s="170" t="s">
        <v>1</v>
      </c>
      <c r="AR108" s="14" t="s">
        <v>123</v>
      </c>
      <c r="AT108" s="14" t="s">
        <v>118</v>
      </c>
      <c r="AU108" s="14" t="s">
        <v>80</v>
      </c>
      <c r="AY108" s="14" t="s">
        <v>116</v>
      </c>
      <c r="BE108" s="171">
        <f>IF(N108="základní",J108,0)</f>
        <v>0</v>
      </c>
      <c r="BF108" s="171">
        <f>IF(N108="snížená",J108,0)</f>
        <v>0</v>
      </c>
      <c r="BG108" s="171">
        <f>IF(N108="zákl. přenesená",J108,0)</f>
        <v>0</v>
      </c>
      <c r="BH108" s="171">
        <f>IF(N108="sníž. přenesená",J108,0)</f>
        <v>0</v>
      </c>
      <c r="BI108" s="171">
        <f>IF(N108="nulová",J108,0)</f>
        <v>0</v>
      </c>
      <c r="BJ108" s="14" t="s">
        <v>78</v>
      </c>
      <c r="BK108" s="171">
        <f>ROUND(I108*H108,2)</f>
        <v>0</v>
      </c>
      <c r="BL108" s="14" t="s">
        <v>123</v>
      </c>
      <c r="BM108" s="14" t="s">
        <v>156</v>
      </c>
    </row>
    <row r="109" s="11" customFormat="1">
      <c r="B109" s="172"/>
      <c r="D109" s="173" t="s">
        <v>125</v>
      </c>
      <c r="E109" s="174" t="s">
        <v>1</v>
      </c>
      <c r="F109" s="175" t="s">
        <v>157</v>
      </c>
      <c r="H109" s="176">
        <v>650</v>
      </c>
      <c r="I109" s="177"/>
      <c r="L109" s="172"/>
      <c r="M109" s="178"/>
      <c r="N109" s="179"/>
      <c r="O109" s="179"/>
      <c r="P109" s="179"/>
      <c r="Q109" s="179"/>
      <c r="R109" s="179"/>
      <c r="S109" s="179"/>
      <c r="T109" s="179"/>
      <c r="U109" s="180"/>
      <c r="AT109" s="174" t="s">
        <v>125</v>
      </c>
      <c r="AU109" s="174" t="s">
        <v>80</v>
      </c>
      <c r="AV109" s="11" t="s">
        <v>80</v>
      </c>
      <c r="AW109" s="11" t="s">
        <v>32</v>
      </c>
      <c r="AX109" s="11" t="s">
        <v>78</v>
      </c>
      <c r="AY109" s="174" t="s">
        <v>116</v>
      </c>
    </row>
    <row r="110" s="1" customFormat="1" ht="16.5" customHeight="1">
      <c r="B110" s="159"/>
      <c r="C110" s="160" t="s">
        <v>158</v>
      </c>
      <c r="D110" s="160" t="s">
        <v>118</v>
      </c>
      <c r="E110" s="161" t="s">
        <v>159</v>
      </c>
      <c r="F110" s="162" t="s">
        <v>160</v>
      </c>
      <c r="G110" s="163" t="s">
        <v>135</v>
      </c>
      <c r="H110" s="164">
        <v>350</v>
      </c>
      <c r="I110" s="165"/>
      <c r="J110" s="166">
        <f>ROUND(I110*H110,2)</f>
        <v>0</v>
      </c>
      <c r="K110" s="162" t="s">
        <v>1</v>
      </c>
      <c r="L110" s="32"/>
      <c r="M110" s="167" t="s">
        <v>1</v>
      </c>
      <c r="N110" s="168" t="s">
        <v>41</v>
      </c>
      <c r="O110" s="62"/>
      <c r="P110" s="169">
        <f>O110*H110</f>
        <v>0</v>
      </c>
      <c r="Q110" s="169">
        <v>0</v>
      </c>
      <c r="R110" s="169">
        <f>Q110*H110</f>
        <v>0</v>
      </c>
      <c r="S110" s="169">
        <v>0</v>
      </c>
      <c r="T110" s="169">
        <f>S110*H110</f>
        <v>0</v>
      </c>
      <c r="U110" s="170" t="s">
        <v>1</v>
      </c>
      <c r="AR110" s="14" t="s">
        <v>123</v>
      </c>
      <c r="AT110" s="14" t="s">
        <v>118</v>
      </c>
      <c r="AU110" s="14" t="s">
        <v>80</v>
      </c>
      <c r="AY110" s="14" t="s">
        <v>116</v>
      </c>
      <c r="BE110" s="171">
        <f>IF(N110="základní",J110,0)</f>
        <v>0</v>
      </c>
      <c r="BF110" s="171">
        <f>IF(N110="snížená",J110,0)</f>
        <v>0</v>
      </c>
      <c r="BG110" s="171">
        <f>IF(N110="zákl. přenesená",J110,0)</f>
        <v>0</v>
      </c>
      <c r="BH110" s="171">
        <f>IF(N110="sníž. přenesená",J110,0)</f>
        <v>0</v>
      </c>
      <c r="BI110" s="171">
        <f>IF(N110="nulová",J110,0)</f>
        <v>0</v>
      </c>
      <c r="BJ110" s="14" t="s">
        <v>78</v>
      </c>
      <c r="BK110" s="171">
        <f>ROUND(I110*H110,2)</f>
        <v>0</v>
      </c>
      <c r="BL110" s="14" t="s">
        <v>123</v>
      </c>
      <c r="BM110" s="14" t="s">
        <v>161</v>
      </c>
    </row>
    <row r="111" s="11" customFormat="1">
      <c r="B111" s="172"/>
      <c r="D111" s="173" t="s">
        <v>125</v>
      </c>
      <c r="E111" s="174" t="s">
        <v>1</v>
      </c>
      <c r="F111" s="175" t="s">
        <v>162</v>
      </c>
      <c r="H111" s="176">
        <v>350</v>
      </c>
      <c r="I111" s="177"/>
      <c r="L111" s="172"/>
      <c r="M111" s="178"/>
      <c r="N111" s="179"/>
      <c r="O111" s="179"/>
      <c r="P111" s="179"/>
      <c r="Q111" s="179"/>
      <c r="R111" s="179"/>
      <c r="S111" s="179"/>
      <c r="T111" s="179"/>
      <c r="U111" s="180"/>
      <c r="AT111" s="174" t="s">
        <v>125</v>
      </c>
      <c r="AU111" s="174" t="s">
        <v>80</v>
      </c>
      <c r="AV111" s="11" t="s">
        <v>80</v>
      </c>
      <c r="AW111" s="11" t="s">
        <v>32</v>
      </c>
      <c r="AX111" s="11" t="s">
        <v>78</v>
      </c>
      <c r="AY111" s="174" t="s">
        <v>116</v>
      </c>
    </row>
    <row r="112" s="1" customFormat="1" ht="16.5" customHeight="1">
      <c r="B112" s="159"/>
      <c r="C112" s="160" t="s">
        <v>163</v>
      </c>
      <c r="D112" s="160" t="s">
        <v>118</v>
      </c>
      <c r="E112" s="161" t="s">
        <v>164</v>
      </c>
      <c r="F112" s="162" t="s">
        <v>165</v>
      </c>
      <c r="G112" s="163" t="s">
        <v>135</v>
      </c>
      <c r="H112" s="164">
        <v>850</v>
      </c>
      <c r="I112" s="165"/>
      <c r="J112" s="166">
        <f>ROUND(I112*H112,2)</f>
        <v>0</v>
      </c>
      <c r="K112" s="162" t="s">
        <v>1</v>
      </c>
      <c r="L112" s="32"/>
      <c r="M112" s="167" t="s">
        <v>1</v>
      </c>
      <c r="N112" s="168" t="s">
        <v>41</v>
      </c>
      <c r="O112" s="62"/>
      <c r="P112" s="169">
        <f>O112*H112</f>
        <v>0</v>
      </c>
      <c r="Q112" s="169">
        <v>0</v>
      </c>
      <c r="R112" s="169">
        <f>Q112*H112</f>
        <v>0</v>
      </c>
      <c r="S112" s="169">
        <v>0</v>
      </c>
      <c r="T112" s="169">
        <f>S112*H112</f>
        <v>0</v>
      </c>
      <c r="U112" s="170" t="s">
        <v>1</v>
      </c>
      <c r="AR112" s="14" t="s">
        <v>123</v>
      </c>
      <c r="AT112" s="14" t="s">
        <v>118</v>
      </c>
      <c r="AU112" s="14" t="s">
        <v>80</v>
      </c>
      <c r="AY112" s="14" t="s">
        <v>116</v>
      </c>
      <c r="BE112" s="171">
        <f>IF(N112="základní",J112,0)</f>
        <v>0</v>
      </c>
      <c r="BF112" s="171">
        <f>IF(N112="snížená",J112,0)</f>
        <v>0</v>
      </c>
      <c r="BG112" s="171">
        <f>IF(N112="zákl. přenesená",J112,0)</f>
        <v>0</v>
      </c>
      <c r="BH112" s="171">
        <f>IF(N112="sníž. přenesená",J112,0)</f>
        <v>0</v>
      </c>
      <c r="BI112" s="171">
        <f>IF(N112="nulová",J112,0)</f>
        <v>0</v>
      </c>
      <c r="BJ112" s="14" t="s">
        <v>78</v>
      </c>
      <c r="BK112" s="171">
        <f>ROUND(I112*H112,2)</f>
        <v>0</v>
      </c>
      <c r="BL112" s="14" t="s">
        <v>123</v>
      </c>
      <c r="BM112" s="14" t="s">
        <v>166</v>
      </c>
    </row>
    <row r="113" s="11" customFormat="1">
      <c r="B113" s="172"/>
      <c r="D113" s="173" t="s">
        <v>125</v>
      </c>
      <c r="E113" s="174" t="s">
        <v>1</v>
      </c>
      <c r="F113" s="175" t="s">
        <v>167</v>
      </c>
      <c r="H113" s="176">
        <v>850</v>
      </c>
      <c r="I113" s="177"/>
      <c r="L113" s="172"/>
      <c r="M113" s="178"/>
      <c r="N113" s="179"/>
      <c r="O113" s="179"/>
      <c r="P113" s="179"/>
      <c r="Q113" s="179"/>
      <c r="R113" s="179"/>
      <c r="S113" s="179"/>
      <c r="T113" s="179"/>
      <c r="U113" s="180"/>
      <c r="AT113" s="174" t="s">
        <v>125</v>
      </c>
      <c r="AU113" s="174" t="s">
        <v>80</v>
      </c>
      <c r="AV113" s="11" t="s">
        <v>80</v>
      </c>
      <c r="AW113" s="11" t="s">
        <v>32</v>
      </c>
      <c r="AX113" s="11" t="s">
        <v>78</v>
      </c>
      <c r="AY113" s="174" t="s">
        <v>116</v>
      </c>
    </row>
    <row r="114" s="10" customFormat="1" ht="22.8" customHeight="1">
      <c r="B114" s="146"/>
      <c r="D114" s="147" t="s">
        <v>69</v>
      </c>
      <c r="E114" s="157" t="s">
        <v>145</v>
      </c>
      <c r="F114" s="157" t="s">
        <v>168</v>
      </c>
      <c r="I114" s="149"/>
      <c r="J114" s="158">
        <f>BK114</f>
        <v>0</v>
      </c>
      <c r="L114" s="146"/>
      <c r="M114" s="151"/>
      <c r="N114" s="152"/>
      <c r="O114" s="152"/>
      <c r="P114" s="153">
        <f>SUM(P115:P116)</f>
        <v>0</v>
      </c>
      <c r="Q114" s="152"/>
      <c r="R114" s="153">
        <f>SUM(R115:R116)</f>
        <v>3.7718999999999996</v>
      </c>
      <c r="S114" s="152"/>
      <c r="T114" s="153">
        <f>SUM(T115:T116)</f>
        <v>0</v>
      </c>
      <c r="U114" s="154"/>
      <c r="AR114" s="147" t="s">
        <v>78</v>
      </c>
      <c r="AT114" s="155" t="s">
        <v>69</v>
      </c>
      <c r="AU114" s="155" t="s">
        <v>78</v>
      </c>
      <c r="AY114" s="147" t="s">
        <v>116</v>
      </c>
      <c r="BK114" s="156">
        <f>SUM(BK115:BK116)</f>
        <v>0</v>
      </c>
    </row>
    <row r="115" s="1" customFormat="1" ht="16.5" customHeight="1">
      <c r="B115" s="159"/>
      <c r="C115" s="160" t="s">
        <v>169</v>
      </c>
      <c r="D115" s="160" t="s">
        <v>118</v>
      </c>
      <c r="E115" s="161" t="s">
        <v>170</v>
      </c>
      <c r="F115" s="162" t="s">
        <v>171</v>
      </c>
      <c r="G115" s="163" t="s">
        <v>121</v>
      </c>
      <c r="H115" s="164">
        <v>330</v>
      </c>
      <c r="I115" s="165"/>
      <c r="J115" s="166">
        <f>ROUND(I115*H115,2)</f>
        <v>0</v>
      </c>
      <c r="K115" s="162" t="s">
        <v>122</v>
      </c>
      <c r="L115" s="32"/>
      <c r="M115" s="167" t="s">
        <v>1</v>
      </c>
      <c r="N115" s="168" t="s">
        <v>41</v>
      </c>
      <c r="O115" s="62"/>
      <c r="P115" s="169">
        <f>O115*H115</f>
        <v>0</v>
      </c>
      <c r="Q115" s="169">
        <v>0.011429999999999999</v>
      </c>
      <c r="R115" s="169">
        <f>Q115*H115</f>
        <v>3.7718999999999996</v>
      </c>
      <c r="S115" s="169">
        <v>0</v>
      </c>
      <c r="T115" s="169">
        <f>S115*H115</f>
        <v>0</v>
      </c>
      <c r="U115" s="170" t="s">
        <v>1</v>
      </c>
      <c r="AR115" s="14" t="s">
        <v>123</v>
      </c>
      <c r="AT115" s="14" t="s">
        <v>118</v>
      </c>
      <c r="AU115" s="14" t="s">
        <v>80</v>
      </c>
      <c r="AY115" s="14" t="s">
        <v>116</v>
      </c>
      <c r="BE115" s="171">
        <f>IF(N115="základní",J115,0)</f>
        <v>0</v>
      </c>
      <c r="BF115" s="171">
        <f>IF(N115="snížená",J115,0)</f>
        <v>0</v>
      </c>
      <c r="BG115" s="171">
        <f>IF(N115="zákl. přenesená",J115,0)</f>
        <v>0</v>
      </c>
      <c r="BH115" s="171">
        <f>IF(N115="sníž. přenesená",J115,0)</f>
        <v>0</v>
      </c>
      <c r="BI115" s="171">
        <f>IF(N115="nulová",J115,0)</f>
        <v>0</v>
      </c>
      <c r="BJ115" s="14" t="s">
        <v>78</v>
      </c>
      <c r="BK115" s="171">
        <f>ROUND(I115*H115,2)</f>
        <v>0</v>
      </c>
      <c r="BL115" s="14" t="s">
        <v>123</v>
      </c>
      <c r="BM115" s="14" t="s">
        <v>172</v>
      </c>
    </row>
    <row r="116" s="11" customFormat="1">
      <c r="B116" s="172"/>
      <c r="D116" s="173" t="s">
        <v>125</v>
      </c>
      <c r="E116" s="174" t="s">
        <v>1</v>
      </c>
      <c r="F116" s="175" t="s">
        <v>173</v>
      </c>
      <c r="H116" s="176">
        <v>330</v>
      </c>
      <c r="I116" s="177"/>
      <c r="L116" s="172"/>
      <c r="M116" s="178"/>
      <c r="N116" s="179"/>
      <c r="O116" s="179"/>
      <c r="P116" s="179"/>
      <c r="Q116" s="179"/>
      <c r="R116" s="179"/>
      <c r="S116" s="179"/>
      <c r="T116" s="179"/>
      <c r="U116" s="180"/>
      <c r="AT116" s="174" t="s">
        <v>125</v>
      </c>
      <c r="AU116" s="174" t="s">
        <v>80</v>
      </c>
      <c r="AV116" s="11" t="s">
        <v>80</v>
      </c>
      <c r="AW116" s="11" t="s">
        <v>32</v>
      </c>
      <c r="AX116" s="11" t="s">
        <v>78</v>
      </c>
      <c r="AY116" s="174" t="s">
        <v>116</v>
      </c>
    </row>
    <row r="117" s="10" customFormat="1" ht="22.8" customHeight="1">
      <c r="B117" s="146"/>
      <c r="D117" s="147" t="s">
        <v>69</v>
      </c>
      <c r="E117" s="157" t="s">
        <v>153</v>
      </c>
      <c r="F117" s="157" t="s">
        <v>174</v>
      </c>
      <c r="I117" s="149"/>
      <c r="J117" s="158">
        <f>BK117</f>
        <v>0</v>
      </c>
      <c r="L117" s="146"/>
      <c r="M117" s="151"/>
      <c r="N117" s="152"/>
      <c r="O117" s="152"/>
      <c r="P117" s="153">
        <f>SUM(P118:P125)</f>
        <v>0</v>
      </c>
      <c r="Q117" s="152"/>
      <c r="R117" s="153">
        <f>SUM(R118:R125)</f>
        <v>18.950119999999998</v>
      </c>
      <c r="S117" s="152"/>
      <c r="T117" s="153">
        <f>SUM(T118:T125)</f>
        <v>0</v>
      </c>
      <c r="U117" s="154"/>
      <c r="AR117" s="147" t="s">
        <v>78</v>
      </c>
      <c r="AT117" s="155" t="s">
        <v>69</v>
      </c>
      <c r="AU117" s="155" t="s">
        <v>78</v>
      </c>
      <c r="AY117" s="147" t="s">
        <v>116</v>
      </c>
      <c r="BK117" s="156">
        <f>SUM(BK118:BK125)</f>
        <v>0</v>
      </c>
    </row>
    <row r="118" s="1" customFormat="1" ht="16.5" customHeight="1">
      <c r="B118" s="159"/>
      <c r="C118" s="160" t="s">
        <v>175</v>
      </c>
      <c r="D118" s="160" t="s">
        <v>118</v>
      </c>
      <c r="E118" s="161" t="s">
        <v>176</v>
      </c>
      <c r="F118" s="162" t="s">
        <v>177</v>
      </c>
      <c r="G118" s="163" t="s">
        <v>178</v>
      </c>
      <c r="H118" s="164">
        <v>41</v>
      </c>
      <c r="I118" s="165"/>
      <c r="J118" s="166">
        <f>ROUND(I118*H118,2)</f>
        <v>0</v>
      </c>
      <c r="K118" s="162" t="s">
        <v>1</v>
      </c>
      <c r="L118" s="32"/>
      <c r="M118" s="167" t="s">
        <v>1</v>
      </c>
      <c r="N118" s="168" t="s">
        <v>41</v>
      </c>
      <c r="O118" s="62"/>
      <c r="P118" s="169">
        <f>O118*H118</f>
        <v>0</v>
      </c>
      <c r="Q118" s="169">
        <v>0.42368</v>
      </c>
      <c r="R118" s="169">
        <f>Q118*H118</f>
        <v>17.37088</v>
      </c>
      <c r="S118" s="169">
        <v>0</v>
      </c>
      <c r="T118" s="169">
        <f>S118*H118</f>
        <v>0</v>
      </c>
      <c r="U118" s="170" t="s">
        <v>1</v>
      </c>
      <c r="AR118" s="14" t="s">
        <v>123</v>
      </c>
      <c r="AT118" s="14" t="s">
        <v>118</v>
      </c>
      <c r="AU118" s="14" t="s">
        <v>80</v>
      </c>
      <c r="AY118" s="14" t="s">
        <v>116</v>
      </c>
      <c r="BE118" s="171">
        <f>IF(N118="základní",J118,0)</f>
        <v>0</v>
      </c>
      <c r="BF118" s="171">
        <f>IF(N118="snížená",J118,0)</f>
        <v>0</v>
      </c>
      <c r="BG118" s="171">
        <f>IF(N118="zákl. přenesená",J118,0)</f>
        <v>0</v>
      </c>
      <c r="BH118" s="171">
        <f>IF(N118="sníž. přenesená",J118,0)</f>
        <v>0</v>
      </c>
      <c r="BI118" s="171">
        <f>IF(N118="nulová",J118,0)</f>
        <v>0</v>
      </c>
      <c r="BJ118" s="14" t="s">
        <v>78</v>
      </c>
      <c r="BK118" s="171">
        <f>ROUND(I118*H118,2)</f>
        <v>0</v>
      </c>
      <c r="BL118" s="14" t="s">
        <v>123</v>
      </c>
      <c r="BM118" s="14" t="s">
        <v>179</v>
      </c>
    </row>
    <row r="119" s="11" customFormat="1">
      <c r="B119" s="172"/>
      <c r="D119" s="173" t="s">
        <v>125</v>
      </c>
      <c r="E119" s="174" t="s">
        <v>1</v>
      </c>
      <c r="F119" s="175" t="s">
        <v>180</v>
      </c>
      <c r="H119" s="176">
        <v>41</v>
      </c>
      <c r="I119" s="177"/>
      <c r="L119" s="172"/>
      <c r="M119" s="178"/>
      <c r="N119" s="179"/>
      <c r="O119" s="179"/>
      <c r="P119" s="179"/>
      <c r="Q119" s="179"/>
      <c r="R119" s="179"/>
      <c r="S119" s="179"/>
      <c r="T119" s="179"/>
      <c r="U119" s="180"/>
      <c r="AT119" s="174" t="s">
        <v>125</v>
      </c>
      <c r="AU119" s="174" t="s">
        <v>80</v>
      </c>
      <c r="AV119" s="11" t="s">
        <v>80</v>
      </c>
      <c r="AW119" s="11" t="s">
        <v>32</v>
      </c>
      <c r="AX119" s="11" t="s">
        <v>78</v>
      </c>
      <c r="AY119" s="174" t="s">
        <v>116</v>
      </c>
    </row>
    <row r="120" s="1" customFormat="1" ht="16.5" customHeight="1">
      <c r="B120" s="159"/>
      <c r="C120" s="160" t="s">
        <v>181</v>
      </c>
      <c r="D120" s="160" t="s">
        <v>118</v>
      </c>
      <c r="E120" s="161" t="s">
        <v>182</v>
      </c>
      <c r="F120" s="162" t="s">
        <v>183</v>
      </c>
      <c r="G120" s="163" t="s">
        <v>178</v>
      </c>
      <c r="H120" s="164">
        <v>2</v>
      </c>
      <c r="I120" s="165"/>
      <c r="J120" s="166">
        <f>ROUND(I120*H120,2)</f>
        <v>0</v>
      </c>
      <c r="K120" s="162" t="s">
        <v>1</v>
      </c>
      <c r="L120" s="32"/>
      <c r="M120" s="167" t="s">
        <v>1</v>
      </c>
      <c r="N120" s="168" t="s">
        <v>41</v>
      </c>
      <c r="O120" s="62"/>
      <c r="P120" s="169">
        <f>O120*H120</f>
        <v>0</v>
      </c>
      <c r="Q120" s="169">
        <v>0.42368</v>
      </c>
      <c r="R120" s="169">
        <f>Q120*H120</f>
        <v>0.84736</v>
      </c>
      <c r="S120" s="169">
        <v>0</v>
      </c>
      <c r="T120" s="169">
        <f>S120*H120</f>
        <v>0</v>
      </c>
      <c r="U120" s="170" t="s">
        <v>1</v>
      </c>
      <c r="AR120" s="14" t="s">
        <v>123</v>
      </c>
      <c r="AT120" s="14" t="s">
        <v>118</v>
      </c>
      <c r="AU120" s="14" t="s">
        <v>80</v>
      </c>
      <c r="AY120" s="14" t="s">
        <v>116</v>
      </c>
      <c r="BE120" s="171">
        <f>IF(N120="základní",J120,0)</f>
        <v>0</v>
      </c>
      <c r="BF120" s="171">
        <f>IF(N120="snížená",J120,0)</f>
        <v>0</v>
      </c>
      <c r="BG120" s="171">
        <f>IF(N120="zákl. přenesená",J120,0)</f>
        <v>0</v>
      </c>
      <c r="BH120" s="171">
        <f>IF(N120="sníž. přenesená",J120,0)</f>
        <v>0</v>
      </c>
      <c r="BI120" s="171">
        <f>IF(N120="nulová",J120,0)</f>
        <v>0</v>
      </c>
      <c r="BJ120" s="14" t="s">
        <v>78</v>
      </c>
      <c r="BK120" s="171">
        <f>ROUND(I120*H120,2)</f>
        <v>0</v>
      </c>
      <c r="BL120" s="14" t="s">
        <v>123</v>
      </c>
      <c r="BM120" s="14" t="s">
        <v>184</v>
      </c>
    </row>
    <row r="121" s="11" customFormat="1">
      <c r="B121" s="172"/>
      <c r="D121" s="173" t="s">
        <v>125</v>
      </c>
      <c r="E121" s="174" t="s">
        <v>1</v>
      </c>
      <c r="F121" s="175" t="s">
        <v>80</v>
      </c>
      <c r="H121" s="176">
        <v>2</v>
      </c>
      <c r="I121" s="177"/>
      <c r="L121" s="172"/>
      <c r="M121" s="178"/>
      <c r="N121" s="179"/>
      <c r="O121" s="179"/>
      <c r="P121" s="179"/>
      <c r="Q121" s="179"/>
      <c r="R121" s="179"/>
      <c r="S121" s="179"/>
      <c r="T121" s="179"/>
      <c r="U121" s="180"/>
      <c r="AT121" s="174" t="s">
        <v>125</v>
      </c>
      <c r="AU121" s="174" t="s">
        <v>80</v>
      </c>
      <c r="AV121" s="11" t="s">
        <v>80</v>
      </c>
      <c r="AW121" s="11" t="s">
        <v>32</v>
      </c>
      <c r="AX121" s="11" t="s">
        <v>78</v>
      </c>
      <c r="AY121" s="174" t="s">
        <v>116</v>
      </c>
    </row>
    <row r="122" s="1" customFormat="1" ht="16.5" customHeight="1">
      <c r="B122" s="159"/>
      <c r="C122" s="160" t="s">
        <v>185</v>
      </c>
      <c r="D122" s="160" t="s">
        <v>118</v>
      </c>
      <c r="E122" s="161" t="s">
        <v>186</v>
      </c>
      <c r="F122" s="162" t="s">
        <v>187</v>
      </c>
      <c r="G122" s="163" t="s">
        <v>178</v>
      </c>
      <c r="H122" s="164">
        <v>1</v>
      </c>
      <c r="I122" s="165"/>
      <c r="J122" s="166">
        <f>ROUND(I122*H122,2)</f>
        <v>0</v>
      </c>
      <c r="K122" s="162" t="s">
        <v>122</v>
      </c>
      <c r="L122" s="32"/>
      <c r="M122" s="167" t="s">
        <v>1</v>
      </c>
      <c r="N122" s="168" t="s">
        <v>41</v>
      </c>
      <c r="O122" s="62"/>
      <c r="P122" s="169">
        <f>O122*H122</f>
        <v>0</v>
      </c>
      <c r="Q122" s="169">
        <v>0.42080000000000001</v>
      </c>
      <c r="R122" s="169">
        <f>Q122*H122</f>
        <v>0.42080000000000001</v>
      </c>
      <c r="S122" s="169">
        <v>0</v>
      </c>
      <c r="T122" s="169">
        <f>S122*H122</f>
        <v>0</v>
      </c>
      <c r="U122" s="170" t="s">
        <v>1</v>
      </c>
      <c r="AR122" s="14" t="s">
        <v>123</v>
      </c>
      <c r="AT122" s="14" t="s">
        <v>118</v>
      </c>
      <c r="AU122" s="14" t="s">
        <v>80</v>
      </c>
      <c r="AY122" s="14" t="s">
        <v>116</v>
      </c>
      <c r="BE122" s="171">
        <f>IF(N122="základní",J122,0)</f>
        <v>0</v>
      </c>
      <c r="BF122" s="171">
        <f>IF(N122="snížená",J122,0)</f>
        <v>0</v>
      </c>
      <c r="BG122" s="171">
        <f>IF(N122="zákl. přenesená",J122,0)</f>
        <v>0</v>
      </c>
      <c r="BH122" s="171">
        <f>IF(N122="sníž. přenesená",J122,0)</f>
        <v>0</v>
      </c>
      <c r="BI122" s="171">
        <f>IF(N122="nulová",J122,0)</f>
        <v>0</v>
      </c>
      <c r="BJ122" s="14" t="s">
        <v>78</v>
      </c>
      <c r="BK122" s="171">
        <f>ROUND(I122*H122,2)</f>
        <v>0</v>
      </c>
      <c r="BL122" s="14" t="s">
        <v>123</v>
      </c>
      <c r="BM122" s="14" t="s">
        <v>188</v>
      </c>
    </row>
    <row r="123" s="1" customFormat="1" ht="16.5" customHeight="1">
      <c r="B123" s="159"/>
      <c r="C123" s="160" t="s">
        <v>8</v>
      </c>
      <c r="D123" s="160" t="s">
        <v>118</v>
      </c>
      <c r="E123" s="161" t="s">
        <v>189</v>
      </c>
      <c r="F123" s="162" t="s">
        <v>190</v>
      </c>
      <c r="G123" s="163" t="s">
        <v>178</v>
      </c>
      <c r="H123" s="164">
        <v>1</v>
      </c>
      <c r="I123" s="165"/>
      <c r="J123" s="166">
        <f>ROUND(I123*H123,2)</f>
        <v>0</v>
      </c>
      <c r="K123" s="162" t="s">
        <v>122</v>
      </c>
      <c r="L123" s="32"/>
      <c r="M123" s="167" t="s">
        <v>1</v>
      </c>
      <c r="N123" s="168" t="s">
        <v>41</v>
      </c>
      <c r="O123" s="62"/>
      <c r="P123" s="169">
        <f>O123*H123</f>
        <v>0</v>
      </c>
      <c r="Q123" s="169">
        <v>0.31108000000000002</v>
      </c>
      <c r="R123" s="169">
        <f>Q123*H123</f>
        <v>0.31108000000000002</v>
      </c>
      <c r="S123" s="169">
        <v>0</v>
      </c>
      <c r="T123" s="169">
        <f>S123*H123</f>
        <v>0</v>
      </c>
      <c r="U123" s="170" t="s">
        <v>1</v>
      </c>
      <c r="AR123" s="14" t="s">
        <v>123</v>
      </c>
      <c r="AT123" s="14" t="s">
        <v>118</v>
      </c>
      <c r="AU123" s="14" t="s">
        <v>80</v>
      </c>
      <c r="AY123" s="14" t="s">
        <v>116</v>
      </c>
      <c r="BE123" s="171">
        <f>IF(N123="základní",J123,0)</f>
        <v>0</v>
      </c>
      <c r="BF123" s="171">
        <f>IF(N123="snížená",J123,0)</f>
        <v>0</v>
      </c>
      <c r="BG123" s="171">
        <f>IF(N123="zákl. přenesená",J123,0)</f>
        <v>0</v>
      </c>
      <c r="BH123" s="171">
        <f>IF(N123="sníž. přenesená",J123,0)</f>
        <v>0</v>
      </c>
      <c r="BI123" s="171">
        <f>IF(N123="nulová",J123,0)</f>
        <v>0</v>
      </c>
      <c r="BJ123" s="14" t="s">
        <v>78</v>
      </c>
      <c r="BK123" s="171">
        <f>ROUND(I123*H123,2)</f>
        <v>0</v>
      </c>
      <c r="BL123" s="14" t="s">
        <v>123</v>
      </c>
      <c r="BM123" s="14" t="s">
        <v>191</v>
      </c>
    </row>
    <row r="124" s="1" customFormat="1" ht="16.5" customHeight="1">
      <c r="B124" s="159"/>
      <c r="C124" s="160" t="s">
        <v>192</v>
      </c>
      <c r="D124" s="160" t="s">
        <v>118</v>
      </c>
      <c r="E124" s="161" t="s">
        <v>193</v>
      </c>
      <c r="F124" s="162" t="s">
        <v>194</v>
      </c>
      <c r="G124" s="163" t="s">
        <v>135</v>
      </c>
      <c r="H124" s="164">
        <v>84</v>
      </c>
      <c r="I124" s="165"/>
      <c r="J124" s="166">
        <f>ROUND(I124*H124,2)</f>
        <v>0</v>
      </c>
      <c r="K124" s="162" t="s">
        <v>1</v>
      </c>
      <c r="L124" s="32"/>
      <c r="M124" s="167" t="s">
        <v>1</v>
      </c>
      <c r="N124" s="168" t="s">
        <v>41</v>
      </c>
      <c r="O124" s="62"/>
      <c r="P124" s="169">
        <f>O124*H124</f>
        <v>0</v>
      </c>
      <c r="Q124" s="169">
        <v>0</v>
      </c>
      <c r="R124" s="169">
        <f>Q124*H124</f>
        <v>0</v>
      </c>
      <c r="S124" s="169">
        <v>0</v>
      </c>
      <c r="T124" s="169">
        <f>S124*H124</f>
        <v>0</v>
      </c>
      <c r="U124" s="170" t="s">
        <v>1</v>
      </c>
      <c r="AR124" s="14" t="s">
        <v>123</v>
      </c>
      <c r="AT124" s="14" t="s">
        <v>118</v>
      </c>
      <c r="AU124" s="14" t="s">
        <v>80</v>
      </c>
      <c r="AY124" s="14" t="s">
        <v>116</v>
      </c>
      <c r="BE124" s="171">
        <f>IF(N124="základní",J124,0)</f>
        <v>0</v>
      </c>
      <c r="BF124" s="171">
        <f>IF(N124="snížená",J124,0)</f>
        <v>0</v>
      </c>
      <c r="BG124" s="171">
        <f>IF(N124="zákl. přenesená",J124,0)</f>
        <v>0</v>
      </c>
      <c r="BH124" s="171">
        <f>IF(N124="sníž. přenesená",J124,0)</f>
        <v>0</v>
      </c>
      <c r="BI124" s="171">
        <f>IF(N124="nulová",J124,0)</f>
        <v>0</v>
      </c>
      <c r="BJ124" s="14" t="s">
        <v>78</v>
      </c>
      <c r="BK124" s="171">
        <f>ROUND(I124*H124,2)</f>
        <v>0</v>
      </c>
      <c r="BL124" s="14" t="s">
        <v>123</v>
      </c>
      <c r="BM124" s="14" t="s">
        <v>195</v>
      </c>
    </row>
    <row r="125" s="11" customFormat="1">
      <c r="B125" s="172"/>
      <c r="D125" s="173" t="s">
        <v>125</v>
      </c>
      <c r="E125" s="174" t="s">
        <v>1</v>
      </c>
      <c r="F125" s="175" t="s">
        <v>196</v>
      </c>
      <c r="H125" s="176">
        <v>84</v>
      </c>
      <c r="I125" s="177"/>
      <c r="L125" s="172"/>
      <c r="M125" s="178"/>
      <c r="N125" s="179"/>
      <c r="O125" s="179"/>
      <c r="P125" s="179"/>
      <c r="Q125" s="179"/>
      <c r="R125" s="179"/>
      <c r="S125" s="179"/>
      <c r="T125" s="179"/>
      <c r="U125" s="180"/>
      <c r="AT125" s="174" t="s">
        <v>125</v>
      </c>
      <c r="AU125" s="174" t="s">
        <v>80</v>
      </c>
      <c r="AV125" s="11" t="s">
        <v>80</v>
      </c>
      <c r="AW125" s="11" t="s">
        <v>32</v>
      </c>
      <c r="AX125" s="11" t="s">
        <v>78</v>
      </c>
      <c r="AY125" s="174" t="s">
        <v>116</v>
      </c>
    </row>
    <row r="126" s="10" customFormat="1" ht="22.8" customHeight="1">
      <c r="B126" s="146"/>
      <c r="D126" s="147" t="s">
        <v>69</v>
      </c>
      <c r="E126" s="157" t="s">
        <v>158</v>
      </c>
      <c r="F126" s="157" t="s">
        <v>197</v>
      </c>
      <c r="I126" s="149"/>
      <c r="J126" s="158">
        <f>BK126</f>
        <v>0</v>
      </c>
      <c r="L126" s="146"/>
      <c r="M126" s="151"/>
      <c r="N126" s="152"/>
      <c r="O126" s="152"/>
      <c r="P126" s="153">
        <f>SUM(P127:P178)</f>
        <v>0</v>
      </c>
      <c r="Q126" s="152"/>
      <c r="R126" s="153">
        <f>SUM(R127:R178)</f>
        <v>119.40272999999999</v>
      </c>
      <c r="S126" s="152"/>
      <c r="T126" s="153">
        <f>SUM(T127:T178)</f>
        <v>704</v>
      </c>
      <c r="U126" s="154"/>
      <c r="AR126" s="147" t="s">
        <v>78</v>
      </c>
      <c r="AT126" s="155" t="s">
        <v>69</v>
      </c>
      <c r="AU126" s="155" t="s">
        <v>78</v>
      </c>
      <c r="AY126" s="147" t="s">
        <v>116</v>
      </c>
      <c r="BK126" s="156">
        <f>SUM(BK127:BK178)</f>
        <v>0</v>
      </c>
    </row>
    <row r="127" s="1" customFormat="1" ht="16.5" customHeight="1">
      <c r="B127" s="159"/>
      <c r="C127" s="160" t="s">
        <v>198</v>
      </c>
      <c r="D127" s="160" t="s">
        <v>118</v>
      </c>
      <c r="E127" s="161" t="s">
        <v>199</v>
      </c>
      <c r="F127" s="162" t="s">
        <v>200</v>
      </c>
      <c r="G127" s="163" t="s">
        <v>135</v>
      </c>
      <c r="H127" s="164">
        <v>255</v>
      </c>
      <c r="I127" s="165"/>
      <c r="J127" s="166">
        <f>ROUND(I127*H127,2)</f>
        <v>0</v>
      </c>
      <c r="K127" s="162" t="s">
        <v>122</v>
      </c>
      <c r="L127" s="32"/>
      <c r="M127" s="167" t="s">
        <v>1</v>
      </c>
      <c r="N127" s="168" t="s">
        <v>41</v>
      </c>
      <c r="O127" s="62"/>
      <c r="P127" s="169">
        <f>O127*H127</f>
        <v>0</v>
      </c>
      <c r="Q127" s="169">
        <v>0.00011</v>
      </c>
      <c r="R127" s="169">
        <f>Q127*H127</f>
        <v>0.028050000000000002</v>
      </c>
      <c r="S127" s="169">
        <v>0</v>
      </c>
      <c r="T127" s="169">
        <f>S127*H127</f>
        <v>0</v>
      </c>
      <c r="U127" s="170" t="s">
        <v>1</v>
      </c>
      <c r="AR127" s="14" t="s">
        <v>123</v>
      </c>
      <c r="AT127" s="14" t="s">
        <v>118</v>
      </c>
      <c r="AU127" s="14" t="s">
        <v>80</v>
      </c>
      <c r="AY127" s="14" t="s">
        <v>116</v>
      </c>
      <c r="BE127" s="171">
        <f>IF(N127="základní",J127,0)</f>
        <v>0</v>
      </c>
      <c r="BF127" s="171">
        <f>IF(N127="snížená",J127,0)</f>
        <v>0</v>
      </c>
      <c r="BG127" s="171">
        <f>IF(N127="zákl. přenesená",J127,0)</f>
        <v>0</v>
      </c>
      <c r="BH127" s="171">
        <f>IF(N127="sníž. přenesená",J127,0)</f>
        <v>0</v>
      </c>
      <c r="BI127" s="171">
        <f>IF(N127="nulová",J127,0)</f>
        <v>0</v>
      </c>
      <c r="BJ127" s="14" t="s">
        <v>78</v>
      </c>
      <c r="BK127" s="171">
        <f>ROUND(I127*H127,2)</f>
        <v>0</v>
      </c>
      <c r="BL127" s="14" t="s">
        <v>123</v>
      </c>
      <c r="BM127" s="14" t="s">
        <v>201</v>
      </c>
    </row>
    <row r="128" s="11" customFormat="1">
      <c r="B128" s="172"/>
      <c r="D128" s="173" t="s">
        <v>125</v>
      </c>
      <c r="E128" s="174" t="s">
        <v>1</v>
      </c>
      <c r="F128" s="175" t="s">
        <v>202</v>
      </c>
      <c r="H128" s="176">
        <v>255</v>
      </c>
      <c r="I128" s="177"/>
      <c r="L128" s="172"/>
      <c r="M128" s="178"/>
      <c r="N128" s="179"/>
      <c r="O128" s="179"/>
      <c r="P128" s="179"/>
      <c r="Q128" s="179"/>
      <c r="R128" s="179"/>
      <c r="S128" s="179"/>
      <c r="T128" s="179"/>
      <c r="U128" s="180"/>
      <c r="AT128" s="174" t="s">
        <v>125</v>
      </c>
      <c r="AU128" s="174" t="s">
        <v>80</v>
      </c>
      <c r="AV128" s="11" t="s">
        <v>80</v>
      </c>
      <c r="AW128" s="11" t="s">
        <v>32</v>
      </c>
      <c r="AX128" s="11" t="s">
        <v>78</v>
      </c>
      <c r="AY128" s="174" t="s">
        <v>116</v>
      </c>
    </row>
    <row r="129" s="1" customFormat="1" ht="16.5" customHeight="1">
      <c r="B129" s="159"/>
      <c r="C129" s="160" t="s">
        <v>203</v>
      </c>
      <c r="D129" s="160" t="s">
        <v>118</v>
      </c>
      <c r="E129" s="161" t="s">
        <v>204</v>
      </c>
      <c r="F129" s="162" t="s">
        <v>205</v>
      </c>
      <c r="G129" s="163" t="s">
        <v>135</v>
      </c>
      <c r="H129" s="164">
        <v>970</v>
      </c>
      <c r="I129" s="165"/>
      <c r="J129" s="166">
        <f>ROUND(I129*H129,2)</f>
        <v>0</v>
      </c>
      <c r="K129" s="162" t="s">
        <v>122</v>
      </c>
      <c r="L129" s="32"/>
      <c r="M129" s="167" t="s">
        <v>1</v>
      </c>
      <c r="N129" s="168" t="s">
        <v>41</v>
      </c>
      <c r="O129" s="62"/>
      <c r="P129" s="169">
        <f>O129*H129</f>
        <v>0</v>
      </c>
      <c r="Q129" s="169">
        <v>4.0000000000000003E-05</v>
      </c>
      <c r="R129" s="169">
        <f>Q129*H129</f>
        <v>0.038800000000000001</v>
      </c>
      <c r="S129" s="169">
        <v>0</v>
      </c>
      <c r="T129" s="169">
        <f>S129*H129</f>
        <v>0</v>
      </c>
      <c r="U129" s="170" t="s">
        <v>1</v>
      </c>
      <c r="AR129" s="14" t="s">
        <v>123</v>
      </c>
      <c r="AT129" s="14" t="s">
        <v>118</v>
      </c>
      <c r="AU129" s="14" t="s">
        <v>80</v>
      </c>
      <c r="AY129" s="14" t="s">
        <v>116</v>
      </c>
      <c r="BE129" s="171">
        <f>IF(N129="základní",J129,0)</f>
        <v>0</v>
      </c>
      <c r="BF129" s="171">
        <f>IF(N129="snížená",J129,0)</f>
        <v>0</v>
      </c>
      <c r="BG129" s="171">
        <f>IF(N129="zákl. přenesená",J129,0)</f>
        <v>0</v>
      </c>
      <c r="BH129" s="171">
        <f>IF(N129="sníž. přenesená",J129,0)</f>
        <v>0</v>
      </c>
      <c r="BI129" s="171">
        <f>IF(N129="nulová",J129,0)</f>
        <v>0</v>
      </c>
      <c r="BJ129" s="14" t="s">
        <v>78</v>
      </c>
      <c r="BK129" s="171">
        <f>ROUND(I129*H129,2)</f>
        <v>0</v>
      </c>
      <c r="BL129" s="14" t="s">
        <v>123</v>
      </c>
      <c r="BM129" s="14" t="s">
        <v>206</v>
      </c>
    </row>
    <row r="130" s="11" customFormat="1">
      <c r="B130" s="172"/>
      <c r="D130" s="173" t="s">
        <v>125</v>
      </c>
      <c r="E130" s="174" t="s">
        <v>1</v>
      </c>
      <c r="F130" s="175" t="s">
        <v>207</v>
      </c>
      <c r="H130" s="176">
        <v>970</v>
      </c>
      <c r="I130" s="177"/>
      <c r="L130" s="172"/>
      <c r="M130" s="178"/>
      <c r="N130" s="179"/>
      <c r="O130" s="179"/>
      <c r="P130" s="179"/>
      <c r="Q130" s="179"/>
      <c r="R130" s="179"/>
      <c r="S130" s="179"/>
      <c r="T130" s="179"/>
      <c r="U130" s="180"/>
      <c r="AT130" s="174" t="s">
        <v>125</v>
      </c>
      <c r="AU130" s="174" t="s">
        <v>80</v>
      </c>
      <c r="AV130" s="11" t="s">
        <v>80</v>
      </c>
      <c r="AW130" s="11" t="s">
        <v>32</v>
      </c>
      <c r="AX130" s="11" t="s">
        <v>78</v>
      </c>
      <c r="AY130" s="174" t="s">
        <v>116</v>
      </c>
    </row>
    <row r="131" s="1" customFormat="1" ht="16.5" customHeight="1">
      <c r="B131" s="159"/>
      <c r="C131" s="160" t="s">
        <v>208</v>
      </c>
      <c r="D131" s="160" t="s">
        <v>118</v>
      </c>
      <c r="E131" s="161" t="s">
        <v>209</v>
      </c>
      <c r="F131" s="162" t="s">
        <v>210</v>
      </c>
      <c r="G131" s="163" t="s">
        <v>135</v>
      </c>
      <c r="H131" s="164">
        <v>1600</v>
      </c>
      <c r="I131" s="165"/>
      <c r="J131" s="166">
        <f>ROUND(I131*H131,2)</f>
        <v>0</v>
      </c>
      <c r="K131" s="162" t="s">
        <v>122</v>
      </c>
      <c r="L131" s="32"/>
      <c r="M131" s="167" t="s">
        <v>1</v>
      </c>
      <c r="N131" s="168" t="s">
        <v>41</v>
      </c>
      <c r="O131" s="62"/>
      <c r="P131" s="169">
        <f>O131*H131</f>
        <v>0</v>
      </c>
      <c r="Q131" s="169">
        <v>0.00021000000000000001</v>
      </c>
      <c r="R131" s="169">
        <f>Q131*H131</f>
        <v>0.33600000000000002</v>
      </c>
      <c r="S131" s="169">
        <v>0</v>
      </c>
      <c r="T131" s="169">
        <f>S131*H131</f>
        <v>0</v>
      </c>
      <c r="U131" s="170" t="s">
        <v>1</v>
      </c>
      <c r="AR131" s="14" t="s">
        <v>123</v>
      </c>
      <c r="AT131" s="14" t="s">
        <v>118</v>
      </c>
      <c r="AU131" s="14" t="s">
        <v>80</v>
      </c>
      <c r="AY131" s="14" t="s">
        <v>116</v>
      </c>
      <c r="BE131" s="171">
        <f>IF(N131="základní",J131,0)</f>
        <v>0</v>
      </c>
      <c r="BF131" s="171">
        <f>IF(N131="snížená",J131,0)</f>
        <v>0</v>
      </c>
      <c r="BG131" s="171">
        <f>IF(N131="zákl. přenesená",J131,0)</f>
        <v>0</v>
      </c>
      <c r="BH131" s="171">
        <f>IF(N131="sníž. přenesená",J131,0)</f>
        <v>0</v>
      </c>
      <c r="BI131" s="171">
        <f>IF(N131="nulová",J131,0)</f>
        <v>0</v>
      </c>
      <c r="BJ131" s="14" t="s">
        <v>78</v>
      </c>
      <c r="BK131" s="171">
        <f>ROUND(I131*H131,2)</f>
        <v>0</v>
      </c>
      <c r="BL131" s="14" t="s">
        <v>123</v>
      </c>
      <c r="BM131" s="14" t="s">
        <v>211</v>
      </c>
    </row>
    <row r="132" s="11" customFormat="1">
      <c r="B132" s="172"/>
      <c r="D132" s="173" t="s">
        <v>125</v>
      </c>
      <c r="E132" s="174" t="s">
        <v>1</v>
      </c>
      <c r="F132" s="175" t="s">
        <v>212</v>
      </c>
      <c r="H132" s="176">
        <v>1600</v>
      </c>
      <c r="I132" s="177"/>
      <c r="L132" s="172"/>
      <c r="M132" s="178"/>
      <c r="N132" s="179"/>
      <c r="O132" s="179"/>
      <c r="P132" s="179"/>
      <c r="Q132" s="179"/>
      <c r="R132" s="179"/>
      <c r="S132" s="179"/>
      <c r="T132" s="179"/>
      <c r="U132" s="180"/>
      <c r="AT132" s="174" t="s">
        <v>125</v>
      </c>
      <c r="AU132" s="174" t="s">
        <v>80</v>
      </c>
      <c r="AV132" s="11" t="s">
        <v>80</v>
      </c>
      <c r="AW132" s="11" t="s">
        <v>32</v>
      </c>
      <c r="AX132" s="11" t="s">
        <v>78</v>
      </c>
      <c r="AY132" s="174" t="s">
        <v>116</v>
      </c>
    </row>
    <row r="133" s="1" customFormat="1" ht="16.5" customHeight="1">
      <c r="B133" s="159"/>
      <c r="C133" s="160" t="s">
        <v>213</v>
      </c>
      <c r="D133" s="160" t="s">
        <v>118</v>
      </c>
      <c r="E133" s="161" t="s">
        <v>214</v>
      </c>
      <c r="F133" s="162" t="s">
        <v>215</v>
      </c>
      <c r="G133" s="163" t="s">
        <v>135</v>
      </c>
      <c r="H133" s="164">
        <v>479</v>
      </c>
      <c r="I133" s="165"/>
      <c r="J133" s="166">
        <f>ROUND(I133*H133,2)</f>
        <v>0</v>
      </c>
      <c r="K133" s="162" t="s">
        <v>122</v>
      </c>
      <c r="L133" s="32"/>
      <c r="M133" s="167" t="s">
        <v>1</v>
      </c>
      <c r="N133" s="168" t="s">
        <v>41</v>
      </c>
      <c r="O133" s="62"/>
      <c r="P133" s="169">
        <f>O133*H133</f>
        <v>0</v>
      </c>
      <c r="Q133" s="169">
        <v>0.00011</v>
      </c>
      <c r="R133" s="169">
        <f>Q133*H133</f>
        <v>0.052690000000000001</v>
      </c>
      <c r="S133" s="169">
        <v>0</v>
      </c>
      <c r="T133" s="169">
        <f>S133*H133</f>
        <v>0</v>
      </c>
      <c r="U133" s="170" t="s">
        <v>1</v>
      </c>
      <c r="AR133" s="14" t="s">
        <v>123</v>
      </c>
      <c r="AT133" s="14" t="s">
        <v>118</v>
      </c>
      <c r="AU133" s="14" t="s">
        <v>80</v>
      </c>
      <c r="AY133" s="14" t="s">
        <v>116</v>
      </c>
      <c r="BE133" s="171">
        <f>IF(N133="základní",J133,0)</f>
        <v>0</v>
      </c>
      <c r="BF133" s="171">
        <f>IF(N133="snížená",J133,0)</f>
        <v>0</v>
      </c>
      <c r="BG133" s="171">
        <f>IF(N133="zákl. přenesená",J133,0)</f>
        <v>0</v>
      </c>
      <c r="BH133" s="171">
        <f>IF(N133="sníž. přenesená",J133,0)</f>
        <v>0</v>
      </c>
      <c r="BI133" s="171">
        <f>IF(N133="nulová",J133,0)</f>
        <v>0</v>
      </c>
      <c r="BJ133" s="14" t="s">
        <v>78</v>
      </c>
      <c r="BK133" s="171">
        <f>ROUND(I133*H133,2)</f>
        <v>0</v>
      </c>
      <c r="BL133" s="14" t="s">
        <v>123</v>
      </c>
      <c r="BM133" s="14" t="s">
        <v>216</v>
      </c>
    </row>
    <row r="134" s="11" customFormat="1">
      <c r="B134" s="172"/>
      <c r="D134" s="173" t="s">
        <v>125</v>
      </c>
      <c r="E134" s="174" t="s">
        <v>1</v>
      </c>
      <c r="F134" s="175" t="s">
        <v>217</v>
      </c>
      <c r="H134" s="176">
        <v>479</v>
      </c>
      <c r="I134" s="177"/>
      <c r="L134" s="172"/>
      <c r="M134" s="178"/>
      <c r="N134" s="179"/>
      <c r="O134" s="179"/>
      <c r="P134" s="179"/>
      <c r="Q134" s="179"/>
      <c r="R134" s="179"/>
      <c r="S134" s="179"/>
      <c r="T134" s="179"/>
      <c r="U134" s="180"/>
      <c r="AT134" s="174" t="s">
        <v>125</v>
      </c>
      <c r="AU134" s="174" t="s">
        <v>80</v>
      </c>
      <c r="AV134" s="11" t="s">
        <v>80</v>
      </c>
      <c r="AW134" s="11" t="s">
        <v>32</v>
      </c>
      <c r="AX134" s="11" t="s">
        <v>78</v>
      </c>
      <c r="AY134" s="174" t="s">
        <v>116</v>
      </c>
    </row>
    <row r="135" s="1" customFormat="1" ht="16.5" customHeight="1">
      <c r="B135" s="159"/>
      <c r="C135" s="160" t="s">
        <v>7</v>
      </c>
      <c r="D135" s="160" t="s">
        <v>118</v>
      </c>
      <c r="E135" s="161" t="s">
        <v>218</v>
      </c>
      <c r="F135" s="162" t="s">
        <v>219</v>
      </c>
      <c r="G135" s="163" t="s">
        <v>121</v>
      </c>
      <c r="H135" s="164">
        <v>220</v>
      </c>
      <c r="I135" s="165"/>
      <c r="J135" s="166">
        <f>ROUND(I135*H135,2)</f>
        <v>0</v>
      </c>
      <c r="K135" s="162" t="s">
        <v>122</v>
      </c>
      <c r="L135" s="32"/>
      <c r="M135" s="167" t="s">
        <v>1</v>
      </c>
      <c r="N135" s="168" t="s">
        <v>41</v>
      </c>
      <c r="O135" s="62"/>
      <c r="P135" s="169">
        <f>O135*H135</f>
        <v>0</v>
      </c>
      <c r="Q135" s="169">
        <v>0.00084999999999999995</v>
      </c>
      <c r="R135" s="169">
        <f>Q135*H135</f>
        <v>0.187</v>
      </c>
      <c r="S135" s="169">
        <v>0</v>
      </c>
      <c r="T135" s="169">
        <f>S135*H135</f>
        <v>0</v>
      </c>
      <c r="U135" s="170" t="s">
        <v>1</v>
      </c>
      <c r="AR135" s="14" t="s">
        <v>123</v>
      </c>
      <c r="AT135" s="14" t="s">
        <v>118</v>
      </c>
      <c r="AU135" s="14" t="s">
        <v>80</v>
      </c>
      <c r="AY135" s="14" t="s">
        <v>116</v>
      </c>
      <c r="BE135" s="171">
        <f>IF(N135="základní",J135,0)</f>
        <v>0</v>
      </c>
      <c r="BF135" s="171">
        <f>IF(N135="snížená",J135,0)</f>
        <v>0</v>
      </c>
      <c r="BG135" s="171">
        <f>IF(N135="zákl. přenesená",J135,0)</f>
        <v>0</v>
      </c>
      <c r="BH135" s="171">
        <f>IF(N135="sníž. přenesená",J135,0)</f>
        <v>0</v>
      </c>
      <c r="BI135" s="171">
        <f>IF(N135="nulová",J135,0)</f>
        <v>0</v>
      </c>
      <c r="BJ135" s="14" t="s">
        <v>78</v>
      </c>
      <c r="BK135" s="171">
        <f>ROUND(I135*H135,2)</f>
        <v>0</v>
      </c>
      <c r="BL135" s="14" t="s">
        <v>123</v>
      </c>
      <c r="BM135" s="14" t="s">
        <v>220</v>
      </c>
    </row>
    <row r="136" s="11" customFormat="1">
      <c r="B136" s="172"/>
      <c r="D136" s="173" t="s">
        <v>125</v>
      </c>
      <c r="E136" s="174" t="s">
        <v>1</v>
      </c>
      <c r="F136" s="175" t="s">
        <v>221</v>
      </c>
      <c r="H136" s="176">
        <v>220</v>
      </c>
      <c r="I136" s="177"/>
      <c r="L136" s="172"/>
      <c r="M136" s="178"/>
      <c r="N136" s="179"/>
      <c r="O136" s="179"/>
      <c r="P136" s="179"/>
      <c r="Q136" s="179"/>
      <c r="R136" s="179"/>
      <c r="S136" s="179"/>
      <c r="T136" s="179"/>
      <c r="U136" s="180"/>
      <c r="AT136" s="174" t="s">
        <v>125</v>
      </c>
      <c r="AU136" s="174" t="s">
        <v>80</v>
      </c>
      <c r="AV136" s="11" t="s">
        <v>80</v>
      </c>
      <c r="AW136" s="11" t="s">
        <v>32</v>
      </c>
      <c r="AX136" s="11" t="s">
        <v>78</v>
      </c>
      <c r="AY136" s="174" t="s">
        <v>116</v>
      </c>
    </row>
    <row r="137" s="1" customFormat="1" ht="16.5" customHeight="1">
      <c r="B137" s="159"/>
      <c r="C137" s="160" t="s">
        <v>222</v>
      </c>
      <c r="D137" s="160" t="s">
        <v>118</v>
      </c>
      <c r="E137" s="161" t="s">
        <v>223</v>
      </c>
      <c r="F137" s="162" t="s">
        <v>224</v>
      </c>
      <c r="G137" s="163" t="s">
        <v>135</v>
      </c>
      <c r="H137" s="164">
        <v>255</v>
      </c>
      <c r="I137" s="165"/>
      <c r="J137" s="166">
        <f>ROUND(I137*H137,2)</f>
        <v>0</v>
      </c>
      <c r="K137" s="162" t="s">
        <v>122</v>
      </c>
      <c r="L137" s="32"/>
      <c r="M137" s="167" t="s">
        <v>1</v>
      </c>
      <c r="N137" s="168" t="s">
        <v>41</v>
      </c>
      <c r="O137" s="62"/>
      <c r="P137" s="169">
        <f>O137*H137</f>
        <v>0</v>
      </c>
      <c r="Q137" s="169">
        <v>0.00033</v>
      </c>
      <c r="R137" s="169">
        <f>Q137*H137</f>
        <v>0.084150000000000003</v>
      </c>
      <c r="S137" s="169">
        <v>0</v>
      </c>
      <c r="T137" s="169">
        <f>S137*H137</f>
        <v>0</v>
      </c>
      <c r="U137" s="170" t="s">
        <v>1</v>
      </c>
      <c r="AR137" s="14" t="s">
        <v>123</v>
      </c>
      <c r="AT137" s="14" t="s">
        <v>118</v>
      </c>
      <c r="AU137" s="14" t="s">
        <v>80</v>
      </c>
      <c r="AY137" s="14" t="s">
        <v>116</v>
      </c>
      <c r="BE137" s="171">
        <f>IF(N137="základní",J137,0)</f>
        <v>0</v>
      </c>
      <c r="BF137" s="171">
        <f>IF(N137="snížená",J137,0)</f>
        <v>0</v>
      </c>
      <c r="BG137" s="171">
        <f>IF(N137="zákl. přenesená",J137,0)</f>
        <v>0</v>
      </c>
      <c r="BH137" s="171">
        <f>IF(N137="sníž. přenesená",J137,0)</f>
        <v>0</v>
      </c>
      <c r="BI137" s="171">
        <f>IF(N137="nulová",J137,0)</f>
        <v>0</v>
      </c>
      <c r="BJ137" s="14" t="s">
        <v>78</v>
      </c>
      <c r="BK137" s="171">
        <f>ROUND(I137*H137,2)</f>
        <v>0</v>
      </c>
      <c r="BL137" s="14" t="s">
        <v>123</v>
      </c>
      <c r="BM137" s="14" t="s">
        <v>225</v>
      </c>
    </row>
    <row r="138" s="11" customFormat="1">
      <c r="B138" s="172"/>
      <c r="D138" s="173" t="s">
        <v>125</v>
      </c>
      <c r="E138" s="174" t="s">
        <v>1</v>
      </c>
      <c r="F138" s="175" t="s">
        <v>226</v>
      </c>
      <c r="H138" s="176">
        <v>255</v>
      </c>
      <c r="I138" s="177"/>
      <c r="L138" s="172"/>
      <c r="M138" s="178"/>
      <c r="N138" s="179"/>
      <c r="O138" s="179"/>
      <c r="P138" s="179"/>
      <c r="Q138" s="179"/>
      <c r="R138" s="179"/>
      <c r="S138" s="179"/>
      <c r="T138" s="179"/>
      <c r="U138" s="180"/>
      <c r="AT138" s="174" t="s">
        <v>125</v>
      </c>
      <c r="AU138" s="174" t="s">
        <v>80</v>
      </c>
      <c r="AV138" s="11" t="s">
        <v>80</v>
      </c>
      <c r="AW138" s="11" t="s">
        <v>32</v>
      </c>
      <c r="AX138" s="11" t="s">
        <v>78</v>
      </c>
      <c r="AY138" s="174" t="s">
        <v>116</v>
      </c>
    </row>
    <row r="139" s="1" customFormat="1" ht="16.5" customHeight="1">
      <c r="B139" s="159"/>
      <c r="C139" s="160" t="s">
        <v>227</v>
      </c>
      <c r="D139" s="160" t="s">
        <v>118</v>
      </c>
      <c r="E139" s="161" t="s">
        <v>228</v>
      </c>
      <c r="F139" s="162" t="s">
        <v>229</v>
      </c>
      <c r="G139" s="163" t="s">
        <v>135</v>
      </c>
      <c r="H139" s="164">
        <v>970</v>
      </c>
      <c r="I139" s="165"/>
      <c r="J139" s="166">
        <f>ROUND(I139*H139,2)</f>
        <v>0</v>
      </c>
      <c r="K139" s="162" t="s">
        <v>122</v>
      </c>
      <c r="L139" s="32"/>
      <c r="M139" s="167" t="s">
        <v>1</v>
      </c>
      <c r="N139" s="168" t="s">
        <v>41</v>
      </c>
      <c r="O139" s="62"/>
      <c r="P139" s="169">
        <f>O139*H139</f>
        <v>0</v>
      </c>
      <c r="Q139" s="169">
        <v>0.00011</v>
      </c>
      <c r="R139" s="169">
        <f>Q139*H139</f>
        <v>0.1067</v>
      </c>
      <c r="S139" s="169">
        <v>0</v>
      </c>
      <c r="T139" s="169">
        <f>S139*H139</f>
        <v>0</v>
      </c>
      <c r="U139" s="170" t="s">
        <v>1</v>
      </c>
      <c r="AR139" s="14" t="s">
        <v>123</v>
      </c>
      <c r="AT139" s="14" t="s">
        <v>118</v>
      </c>
      <c r="AU139" s="14" t="s">
        <v>80</v>
      </c>
      <c r="AY139" s="14" t="s">
        <v>116</v>
      </c>
      <c r="BE139" s="171">
        <f>IF(N139="základní",J139,0)</f>
        <v>0</v>
      </c>
      <c r="BF139" s="171">
        <f>IF(N139="snížená",J139,0)</f>
        <v>0</v>
      </c>
      <c r="BG139" s="171">
        <f>IF(N139="zákl. přenesená",J139,0)</f>
        <v>0</v>
      </c>
      <c r="BH139" s="171">
        <f>IF(N139="sníž. přenesená",J139,0)</f>
        <v>0</v>
      </c>
      <c r="BI139" s="171">
        <f>IF(N139="nulová",J139,0)</f>
        <v>0</v>
      </c>
      <c r="BJ139" s="14" t="s">
        <v>78</v>
      </c>
      <c r="BK139" s="171">
        <f>ROUND(I139*H139,2)</f>
        <v>0</v>
      </c>
      <c r="BL139" s="14" t="s">
        <v>123</v>
      </c>
      <c r="BM139" s="14" t="s">
        <v>230</v>
      </c>
    </row>
    <row r="140" s="11" customFormat="1">
      <c r="B140" s="172"/>
      <c r="D140" s="173" t="s">
        <v>125</v>
      </c>
      <c r="E140" s="174" t="s">
        <v>1</v>
      </c>
      <c r="F140" s="175" t="s">
        <v>231</v>
      </c>
      <c r="H140" s="176">
        <v>970</v>
      </c>
      <c r="I140" s="177"/>
      <c r="L140" s="172"/>
      <c r="M140" s="178"/>
      <c r="N140" s="179"/>
      <c r="O140" s="179"/>
      <c r="P140" s="179"/>
      <c r="Q140" s="179"/>
      <c r="R140" s="179"/>
      <c r="S140" s="179"/>
      <c r="T140" s="179"/>
      <c r="U140" s="180"/>
      <c r="AT140" s="174" t="s">
        <v>125</v>
      </c>
      <c r="AU140" s="174" t="s">
        <v>80</v>
      </c>
      <c r="AV140" s="11" t="s">
        <v>80</v>
      </c>
      <c r="AW140" s="11" t="s">
        <v>32</v>
      </c>
      <c r="AX140" s="11" t="s">
        <v>78</v>
      </c>
      <c r="AY140" s="174" t="s">
        <v>116</v>
      </c>
    </row>
    <row r="141" s="1" customFormat="1" ht="16.5" customHeight="1">
      <c r="B141" s="159"/>
      <c r="C141" s="160" t="s">
        <v>232</v>
      </c>
      <c r="D141" s="160" t="s">
        <v>118</v>
      </c>
      <c r="E141" s="161" t="s">
        <v>233</v>
      </c>
      <c r="F141" s="162" t="s">
        <v>234</v>
      </c>
      <c r="G141" s="163" t="s">
        <v>135</v>
      </c>
      <c r="H141" s="164">
        <v>1600</v>
      </c>
      <c r="I141" s="165"/>
      <c r="J141" s="166">
        <f>ROUND(I141*H141,2)</f>
        <v>0</v>
      </c>
      <c r="K141" s="162" t="s">
        <v>122</v>
      </c>
      <c r="L141" s="32"/>
      <c r="M141" s="167" t="s">
        <v>1</v>
      </c>
      <c r="N141" s="168" t="s">
        <v>41</v>
      </c>
      <c r="O141" s="62"/>
      <c r="P141" s="169">
        <f>O141*H141</f>
        <v>0</v>
      </c>
      <c r="Q141" s="169">
        <v>0.00064999999999999997</v>
      </c>
      <c r="R141" s="169">
        <f>Q141*H141</f>
        <v>1.04</v>
      </c>
      <c r="S141" s="169">
        <v>0</v>
      </c>
      <c r="T141" s="169">
        <f>S141*H141</f>
        <v>0</v>
      </c>
      <c r="U141" s="170" t="s">
        <v>1</v>
      </c>
      <c r="AR141" s="14" t="s">
        <v>123</v>
      </c>
      <c r="AT141" s="14" t="s">
        <v>118</v>
      </c>
      <c r="AU141" s="14" t="s">
        <v>80</v>
      </c>
      <c r="AY141" s="14" t="s">
        <v>116</v>
      </c>
      <c r="BE141" s="171">
        <f>IF(N141="základní",J141,0)</f>
        <v>0</v>
      </c>
      <c r="BF141" s="171">
        <f>IF(N141="snížená",J141,0)</f>
        <v>0</v>
      </c>
      <c r="BG141" s="171">
        <f>IF(N141="zákl. přenesená",J141,0)</f>
        <v>0</v>
      </c>
      <c r="BH141" s="171">
        <f>IF(N141="sníž. přenesená",J141,0)</f>
        <v>0</v>
      </c>
      <c r="BI141" s="171">
        <f>IF(N141="nulová",J141,0)</f>
        <v>0</v>
      </c>
      <c r="BJ141" s="14" t="s">
        <v>78</v>
      </c>
      <c r="BK141" s="171">
        <f>ROUND(I141*H141,2)</f>
        <v>0</v>
      </c>
      <c r="BL141" s="14" t="s">
        <v>123</v>
      </c>
      <c r="BM141" s="14" t="s">
        <v>235</v>
      </c>
    </row>
    <row r="142" s="11" customFormat="1">
      <c r="B142" s="172"/>
      <c r="D142" s="173" t="s">
        <v>125</v>
      </c>
      <c r="E142" s="174" t="s">
        <v>1</v>
      </c>
      <c r="F142" s="175" t="s">
        <v>236</v>
      </c>
      <c r="H142" s="176">
        <v>1600</v>
      </c>
      <c r="I142" s="177"/>
      <c r="L142" s="172"/>
      <c r="M142" s="178"/>
      <c r="N142" s="179"/>
      <c r="O142" s="179"/>
      <c r="P142" s="179"/>
      <c r="Q142" s="179"/>
      <c r="R142" s="179"/>
      <c r="S142" s="179"/>
      <c r="T142" s="179"/>
      <c r="U142" s="180"/>
      <c r="AT142" s="174" t="s">
        <v>125</v>
      </c>
      <c r="AU142" s="174" t="s">
        <v>80</v>
      </c>
      <c r="AV142" s="11" t="s">
        <v>80</v>
      </c>
      <c r="AW142" s="11" t="s">
        <v>32</v>
      </c>
      <c r="AX142" s="11" t="s">
        <v>78</v>
      </c>
      <c r="AY142" s="174" t="s">
        <v>116</v>
      </c>
    </row>
    <row r="143" s="1" customFormat="1" ht="16.5" customHeight="1">
      <c r="B143" s="159"/>
      <c r="C143" s="160" t="s">
        <v>237</v>
      </c>
      <c r="D143" s="160" t="s">
        <v>118</v>
      </c>
      <c r="E143" s="161" t="s">
        <v>238</v>
      </c>
      <c r="F143" s="162" t="s">
        <v>239</v>
      </c>
      <c r="G143" s="163" t="s">
        <v>135</v>
      </c>
      <c r="H143" s="164">
        <v>479</v>
      </c>
      <c r="I143" s="165"/>
      <c r="J143" s="166">
        <f>ROUND(I143*H143,2)</f>
        <v>0</v>
      </c>
      <c r="K143" s="162" t="s">
        <v>122</v>
      </c>
      <c r="L143" s="32"/>
      <c r="M143" s="167" t="s">
        <v>1</v>
      </c>
      <c r="N143" s="168" t="s">
        <v>41</v>
      </c>
      <c r="O143" s="62"/>
      <c r="P143" s="169">
        <f>O143*H143</f>
        <v>0</v>
      </c>
      <c r="Q143" s="169">
        <v>0.00038000000000000002</v>
      </c>
      <c r="R143" s="169">
        <f>Q143*H143</f>
        <v>0.18202000000000002</v>
      </c>
      <c r="S143" s="169">
        <v>0</v>
      </c>
      <c r="T143" s="169">
        <f>S143*H143</f>
        <v>0</v>
      </c>
      <c r="U143" s="170" t="s">
        <v>1</v>
      </c>
      <c r="AR143" s="14" t="s">
        <v>123</v>
      </c>
      <c r="AT143" s="14" t="s">
        <v>118</v>
      </c>
      <c r="AU143" s="14" t="s">
        <v>80</v>
      </c>
      <c r="AY143" s="14" t="s">
        <v>116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14" t="s">
        <v>78</v>
      </c>
      <c r="BK143" s="171">
        <f>ROUND(I143*H143,2)</f>
        <v>0</v>
      </c>
      <c r="BL143" s="14" t="s">
        <v>123</v>
      </c>
      <c r="BM143" s="14" t="s">
        <v>240</v>
      </c>
    </row>
    <row r="144" s="11" customFormat="1">
      <c r="B144" s="172"/>
      <c r="D144" s="173" t="s">
        <v>125</v>
      </c>
      <c r="E144" s="174" t="s">
        <v>1</v>
      </c>
      <c r="F144" s="175" t="s">
        <v>241</v>
      </c>
      <c r="H144" s="176">
        <v>479</v>
      </c>
      <c r="I144" s="177"/>
      <c r="L144" s="172"/>
      <c r="M144" s="178"/>
      <c r="N144" s="179"/>
      <c r="O144" s="179"/>
      <c r="P144" s="179"/>
      <c r="Q144" s="179"/>
      <c r="R144" s="179"/>
      <c r="S144" s="179"/>
      <c r="T144" s="179"/>
      <c r="U144" s="180"/>
      <c r="AT144" s="174" t="s">
        <v>125</v>
      </c>
      <c r="AU144" s="174" t="s">
        <v>80</v>
      </c>
      <c r="AV144" s="11" t="s">
        <v>80</v>
      </c>
      <c r="AW144" s="11" t="s">
        <v>32</v>
      </c>
      <c r="AX144" s="11" t="s">
        <v>78</v>
      </c>
      <c r="AY144" s="174" t="s">
        <v>116</v>
      </c>
    </row>
    <row r="145" s="1" customFormat="1" ht="16.5" customHeight="1">
      <c r="B145" s="159"/>
      <c r="C145" s="160" t="s">
        <v>242</v>
      </c>
      <c r="D145" s="160" t="s">
        <v>118</v>
      </c>
      <c r="E145" s="161" t="s">
        <v>243</v>
      </c>
      <c r="F145" s="162" t="s">
        <v>244</v>
      </c>
      <c r="G145" s="163" t="s">
        <v>121</v>
      </c>
      <c r="H145" s="164">
        <v>220</v>
      </c>
      <c r="I145" s="165"/>
      <c r="J145" s="166">
        <f>ROUND(I145*H145,2)</f>
        <v>0</v>
      </c>
      <c r="K145" s="162" t="s">
        <v>122</v>
      </c>
      <c r="L145" s="32"/>
      <c r="M145" s="167" t="s">
        <v>1</v>
      </c>
      <c r="N145" s="168" t="s">
        <v>41</v>
      </c>
      <c r="O145" s="62"/>
      <c r="P145" s="169">
        <f>O145*H145</f>
        <v>0</v>
      </c>
      <c r="Q145" s="169">
        <v>0.0025999999999999999</v>
      </c>
      <c r="R145" s="169">
        <f>Q145*H145</f>
        <v>0.57199999999999995</v>
      </c>
      <c r="S145" s="169">
        <v>0</v>
      </c>
      <c r="T145" s="169">
        <f>S145*H145</f>
        <v>0</v>
      </c>
      <c r="U145" s="170" t="s">
        <v>1</v>
      </c>
      <c r="AR145" s="14" t="s">
        <v>123</v>
      </c>
      <c r="AT145" s="14" t="s">
        <v>118</v>
      </c>
      <c r="AU145" s="14" t="s">
        <v>80</v>
      </c>
      <c r="AY145" s="14" t="s">
        <v>116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4" t="s">
        <v>78</v>
      </c>
      <c r="BK145" s="171">
        <f>ROUND(I145*H145,2)</f>
        <v>0</v>
      </c>
      <c r="BL145" s="14" t="s">
        <v>123</v>
      </c>
      <c r="BM145" s="14" t="s">
        <v>245</v>
      </c>
    </row>
    <row r="146" s="11" customFormat="1">
      <c r="B146" s="172"/>
      <c r="D146" s="173" t="s">
        <v>125</v>
      </c>
      <c r="E146" s="174" t="s">
        <v>1</v>
      </c>
      <c r="F146" s="175" t="s">
        <v>246</v>
      </c>
      <c r="H146" s="176">
        <v>220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79"/>
      <c r="U146" s="180"/>
      <c r="AT146" s="174" t="s">
        <v>125</v>
      </c>
      <c r="AU146" s="174" t="s">
        <v>80</v>
      </c>
      <c r="AV146" s="11" t="s">
        <v>80</v>
      </c>
      <c r="AW146" s="11" t="s">
        <v>32</v>
      </c>
      <c r="AX146" s="11" t="s">
        <v>78</v>
      </c>
      <c r="AY146" s="174" t="s">
        <v>116</v>
      </c>
    </row>
    <row r="147" s="1" customFormat="1" ht="16.5" customHeight="1">
      <c r="B147" s="159"/>
      <c r="C147" s="160" t="s">
        <v>247</v>
      </c>
      <c r="D147" s="160" t="s">
        <v>118</v>
      </c>
      <c r="E147" s="161" t="s">
        <v>248</v>
      </c>
      <c r="F147" s="162" t="s">
        <v>249</v>
      </c>
      <c r="G147" s="163" t="s">
        <v>135</v>
      </c>
      <c r="H147" s="164">
        <v>58</v>
      </c>
      <c r="I147" s="165"/>
      <c r="J147" s="166">
        <f>ROUND(I147*H147,2)</f>
        <v>0</v>
      </c>
      <c r="K147" s="162" t="s">
        <v>122</v>
      </c>
      <c r="L147" s="32"/>
      <c r="M147" s="167" t="s">
        <v>1</v>
      </c>
      <c r="N147" s="168" t="s">
        <v>41</v>
      </c>
      <c r="O147" s="62"/>
      <c r="P147" s="169">
        <f>O147*H147</f>
        <v>0</v>
      </c>
      <c r="Q147" s="169">
        <v>0.00013999999999999999</v>
      </c>
      <c r="R147" s="169">
        <f>Q147*H147</f>
        <v>0.0081199999999999987</v>
      </c>
      <c r="S147" s="169">
        <v>0</v>
      </c>
      <c r="T147" s="169">
        <f>S147*H147</f>
        <v>0</v>
      </c>
      <c r="U147" s="170" t="s">
        <v>1</v>
      </c>
      <c r="AR147" s="14" t="s">
        <v>123</v>
      </c>
      <c r="AT147" s="14" t="s">
        <v>118</v>
      </c>
      <c r="AU147" s="14" t="s">
        <v>80</v>
      </c>
      <c r="AY147" s="14" t="s">
        <v>116</v>
      </c>
      <c r="BE147" s="171">
        <f>IF(N147="základní",J147,0)</f>
        <v>0</v>
      </c>
      <c r="BF147" s="171">
        <f>IF(N147="snížená",J147,0)</f>
        <v>0</v>
      </c>
      <c r="BG147" s="171">
        <f>IF(N147="zákl. přenesená",J147,0)</f>
        <v>0</v>
      </c>
      <c r="BH147" s="171">
        <f>IF(N147="sníž. přenesená",J147,0)</f>
        <v>0</v>
      </c>
      <c r="BI147" s="171">
        <f>IF(N147="nulová",J147,0)</f>
        <v>0</v>
      </c>
      <c r="BJ147" s="14" t="s">
        <v>78</v>
      </c>
      <c r="BK147" s="171">
        <f>ROUND(I147*H147,2)</f>
        <v>0</v>
      </c>
      <c r="BL147" s="14" t="s">
        <v>123</v>
      </c>
      <c r="BM147" s="14" t="s">
        <v>250</v>
      </c>
    </row>
    <row r="148" s="11" customFormat="1">
      <c r="B148" s="172"/>
      <c r="D148" s="173" t="s">
        <v>125</v>
      </c>
      <c r="E148" s="174" t="s">
        <v>1</v>
      </c>
      <c r="F148" s="175" t="s">
        <v>251</v>
      </c>
      <c r="H148" s="176">
        <v>58</v>
      </c>
      <c r="I148" s="177"/>
      <c r="L148" s="172"/>
      <c r="M148" s="178"/>
      <c r="N148" s="179"/>
      <c r="O148" s="179"/>
      <c r="P148" s="179"/>
      <c r="Q148" s="179"/>
      <c r="R148" s="179"/>
      <c r="S148" s="179"/>
      <c r="T148" s="179"/>
      <c r="U148" s="180"/>
      <c r="AT148" s="174" t="s">
        <v>125</v>
      </c>
      <c r="AU148" s="174" t="s">
        <v>80</v>
      </c>
      <c r="AV148" s="11" t="s">
        <v>80</v>
      </c>
      <c r="AW148" s="11" t="s">
        <v>32</v>
      </c>
      <c r="AX148" s="11" t="s">
        <v>78</v>
      </c>
      <c r="AY148" s="174" t="s">
        <v>116</v>
      </c>
    </row>
    <row r="149" s="1" customFormat="1" ht="16.5" customHeight="1">
      <c r="B149" s="159"/>
      <c r="C149" s="160" t="s">
        <v>252</v>
      </c>
      <c r="D149" s="160" t="s">
        <v>118</v>
      </c>
      <c r="E149" s="161" t="s">
        <v>253</v>
      </c>
      <c r="F149" s="162" t="s">
        <v>254</v>
      </c>
      <c r="G149" s="163" t="s">
        <v>135</v>
      </c>
      <c r="H149" s="164">
        <v>3304</v>
      </c>
      <c r="I149" s="165"/>
      <c r="J149" s="166">
        <f>ROUND(I149*H149,2)</f>
        <v>0</v>
      </c>
      <c r="K149" s="162" t="s">
        <v>122</v>
      </c>
      <c r="L149" s="32"/>
      <c r="M149" s="167" t="s">
        <v>1</v>
      </c>
      <c r="N149" s="168" t="s">
        <v>41</v>
      </c>
      <c r="O149" s="62"/>
      <c r="P149" s="169">
        <f>O149*H149</f>
        <v>0</v>
      </c>
      <c r="Q149" s="169">
        <v>0</v>
      </c>
      <c r="R149" s="169">
        <f>Q149*H149</f>
        <v>0</v>
      </c>
      <c r="S149" s="169">
        <v>0</v>
      </c>
      <c r="T149" s="169">
        <f>S149*H149</f>
        <v>0</v>
      </c>
      <c r="U149" s="170" t="s">
        <v>1</v>
      </c>
      <c r="AR149" s="14" t="s">
        <v>123</v>
      </c>
      <c r="AT149" s="14" t="s">
        <v>118</v>
      </c>
      <c r="AU149" s="14" t="s">
        <v>80</v>
      </c>
      <c r="AY149" s="14" t="s">
        <v>116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4" t="s">
        <v>78</v>
      </c>
      <c r="BK149" s="171">
        <f>ROUND(I149*H149,2)</f>
        <v>0</v>
      </c>
      <c r="BL149" s="14" t="s">
        <v>123</v>
      </c>
      <c r="BM149" s="14" t="s">
        <v>255</v>
      </c>
    </row>
    <row r="150" s="11" customFormat="1">
      <c r="B150" s="172"/>
      <c r="D150" s="173" t="s">
        <v>125</v>
      </c>
      <c r="E150" s="174" t="s">
        <v>1</v>
      </c>
      <c r="F150" s="175" t="s">
        <v>256</v>
      </c>
      <c r="H150" s="176">
        <v>3304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79"/>
      <c r="U150" s="180"/>
      <c r="AT150" s="174" t="s">
        <v>125</v>
      </c>
      <c r="AU150" s="174" t="s">
        <v>80</v>
      </c>
      <c r="AV150" s="11" t="s">
        <v>80</v>
      </c>
      <c r="AW150" s="11" t="s">
        <v>32</v>
      </c>
      <c r="AX150" s="11" t="s">
        <v>78</v>
      </c>
      <c r="AY150" s="174" t="s">
        <v>116</v>
      </c>
    </row>
    <row r="151" s="1" customFormat="1" ht="16.5" customHeight="1">
      <c r="B151" s="159"/>
      <c r="C151" s="160" t="s">
        <v>257</v>
      </c>
      <c r="D151" s="160" t="s">
        <v>118</v>
      </c>
      <c r="E151" s="161" t="s">
        <v>258</v>
      </c>
      <c r="F151" s="162" t="s">
        <v>259</v>
      </c>
      <c r="G151" s="163" t="s">
        <v>121</v>
      </c>
      <c r="H151" s="164">
        <v>220</v>
      </c>
      <c r="I151" s="165"/>
      <c r="J151" s="166">
        <f>ROUND(I151*H151,2)</f>
        <v>0</v>
      </c>
      <c r="K151" s="162" t="s">
        <v>122</v>
      </c>
      <c r="L151" s="32"/>
      <c r="M151" s="167" t="s">
        <v>1</v>
      </c>
      <c r="N151" s="168" t="s">
        <v>41</v>
      </c>
      <c r="O151" s="62"/>
      <c r="P151" s="169">
        <f>O151*H151</f>
        <v>0</v>
      </c>
      <c r="Q151" s="169">
        <v>1.0000000000000001E-05</v>
      </c>
      <c r="R151" s="169">
        <f>Q151*H151</f>
        <v>0.0022000000000000001</v>
      </c>
      <c r="S151" s="169">
        <v>0</v>
      </c>
      <c r="T151" s="169">
        <f>S151*H151</f>
        <v>0</v>
      </c>
      <c r="U151" s="170" t="s">
        <v>1</v>
      </c>
      <c r="AR151" s="14" t="s">
        <v>123</v>
      </c>
      <c r="AT151" s="14" t="s">
        <v>118</v>
      </c>
      <c r="AU151" s="14" t="s">
        <v>80</v>
      </c>
      <c r="AY151" s="14" t="s">
        <v>116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14" t="s">
        <v>78</v>
      </c>
      <c r="BK151" s="171">
        <f>ROUND(I151*H151,2)</f>
        <v>0</v>
      </c>
      <c r="BL151" s="14" t="s">
        <v>123</v>
      </c>
      <c r="BM151" s="14" t="s">
        <v>260</v>
      </c>
    </row>
    <row r="152" s="11" customFormat="1">
      <c r="B152" s="172"/>
      <c r="D152" s="173" t="s">
        <v>125</v>
      </c>
      <c r="E152" s="174" t="s">
        <v>1</v>
      </c>
      <c r="F152" s="175" t="s">
        <v>246</v>
      </c>
      <c r="H152" s="176">
        <v>220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79"/>
      <c r="U152" s="180"/>
      <c r="AT152" s="174" t="s">
        <v>125</v>
      </c>
      <c r="AU152" s="174" t="s">
        <v>80</v>
      </c>
      <c r="AV152" s="11" t="s">
        <v>80</v>
      </c>
      <c r="AW152" s="11" t="s">
        <v>32</v>
      </c>
      <c r="AX152" s="11" t="s">
        <v>78</v>
      </c>
      <c r="AY152" s="174" t="s">
        <v>116</v>
      </c>
    </row>
    <row r="153" s="1" customFormat="1" ht="16.5" customHeight="1">
      <c r="B153" s="159"/>
      <c r="C153" s="160" t="s">
        <v>261</v>
      </c>
      <c r="D153" s="160" t="s">
        <v>118</v>
      </c>
      <c r="E153" s="161" t="s">
        <v>262</v>
      </c>
      <c r="F153" s="162" t="s">
        <v>263</v>
      </c>
      <c r="G153" s="163" t="s">
        <v>135</v>
      </c>
      <c r="H153" s="164">
        <v>320</v>
      </c>
      <c r="I153" s="165"/>
      <c r="J153" s="166">
        <f>ROUND(I153*H153,2)</f>
        <v>0</v>
      </c>
      <c r="K153" s="162" t="s">
        <v>122</v>
      </c>
      <c r="L153" s="32"/>
      <c r="M153" s="167" t="s">
        <v>1</v>
      </c>
      <c r="N153" s="168" t="s">
        <v>41</v>
      </c>
      <c r="O153" s="62"/>
      <c r="P153" s="169">
        <f>O153*H153</f>
        <v>0</v>
      </c>
      <c r="Q153" s="169">
        <v>0.16849</v>
      </c>
      <c r="R153" s="169">
        <f>Q153*H153</f>
        <v>53.916800000000002</v>
      </c>
      <c r="S153" s="169">
        <v>0</v>
      </c>
      <c r="T153" s="169">
        <f>S153*H153</f>
        <v>0</v>
      </c>
      <c r="U153" s="170" t="s">
        <v>1</v>
      </c>
      <c r="AR153" s="14" t="s">
        <v>123</v>
      </c>
      <c r="AT153" s="14" t="s">
        <v>118</v>
      </c>
      <c r="AU153" s="14" t="s">
        <v>80</v>
      </c>
      <c r="AY153" s="14" t="s">
        <v>116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4" t="s">
        <v>78</v>
      </c>
      <c r="BK153" s="171">
        <f>ROUND(I153*H153,2)</f>
        <v>0</v>
      </c>
      <c r="BL153" s="14" t="s">
        <v>123</v>
      </c>
      <c r="BM153" s="14" t="s">
        <v>264</v>
      </c>
    </row>
    <row r="154" s="1" customFormat="1">
      <c r="B154" s="32"/>
      <c r="D154" s="173" t="s">
        <v>265</v>
      </c>
      <c r="F154" s="181" t="s">
        <v>266</v>
      </c>
      <c r="I154" s="106"/>
      <c r="L154" s="32"/>
      <c r="M154" s="182"/>
      <c r="N154" s="62"/>
      <c r="O154" s="62"/>
      <c r="P154" s="62"/>
      <c r="Q154" s="62"/>
      <c r="R154" s="62"/>
      <c r="S154" s="62"/>
      <c r="T154" s="62"/>
      <c r="U154" s="63"/>
      <c r="AT154" s="14" t="s">
        <v>265</v>
      </c>
      <c r="AU154" s="14" t="s">
        <v>80</v>
      </c>
    </row>
    <row r="155" s="1" customFormat="1" ht="16.5" customHeight="1">
      <c r="B155" s="159"/>
      <c r="C155" s="183" t="s">
        <v>267</v>
      </c>
      <c r="D155" s="183" t="s">
        <v>268</v>
      </c>
      <c r="E155" s="184" t="s">
        <v>269</v>
      </c>
      <c r="F155" s="185" t="s">
        <v>270</v>
      </c>
      <c r="G155" s="186" t="s">
        <v>135</v>
      </c>
      <c r="H155" s="187">
        <v>64</v>
      </c>
      <c r="I155" s="188"/>
      <c r="J155" s="189">
        <f>ROUND(I155*H155,2)</f>
        <v>0</v>
      </c>
      <c r="K155" s="185" t="s">
        <v>122</v>
      </c>
      <c r="L155" s="190"/>
      <c r="M155" s="191" t="s">
        <v>1</v>
      </c>
      <c r="N155" s="192" t="s">
        <v>41</v>
      </c>
      <c r="O155" s="62"/>
      <c r="P155" s="169">
        <f>O155*H155</f>
        <v>0</v>
      </c>
      <c r="Q155" s="169">
        <v>0.14999999999999999</v>
      </c>
      <c r="R155" s="169">
        <f>Q155*H155</f>
        <v>9.5999999999999996</v>
      </c>
      <c r="S155" s="169">
        <v>0</v>
      </c>
      <c r="T155" s="169">
        <f>S155*H155</f>
        <v>0</v>
      </c>
      <c r="U155" s="170" t="s">
        <v>1</v>
      </c>
      <c r="AR155" s="14" t="s">
        <v>153</v>
      </c>
      <c r="AT155" s="14" t="s">
        <v>268</v>
      </c>
      <c r="AU155" s="14" t="s">
        <v>80</v>
      </c>
      <c r="AY155" s="14" t="s">
        <v>116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14" t="s">
        <v>78</v>
      </c>
      <c r="BK155" s="171">
        <f>ROUND(I155*H155,2)</f>
        <v>0</v>
      </c>
      <c r="BL155" s="14" t="s">
        <v>123</v>
      </c>
      <c r="BM155" s="14" t="s">
        <v>271</v>
      </c>
    </row>
    <row r="156" s="11" customFormat="1">
      <c r="B156" s="172"/>
      <c r="D156" s="173" t="s">
        <v>125</v>
      </c>
      <c r="F156" s="175" t="s">
        <v>272</v>
      </c>
      <c r="H156" s="176">
        <v>64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79"/>
      <c r="U156" s="180"/>
      <c r="AT156" s="174" t="s">
        <v>125</v>
      </c>
      <c r="AU156" s="174" t="s">
        <v>80</v>
      </c>
      <c r="AV156" s="11" t="s">
        <v>80</v>
      </c>
      <c r="AW156" s="11" t="s">
        <v>3</v>
      </c>
      <c r="AX156" s="11" t="s">
        <v>78</v>
      </c>
      <c r="AY156" s="174" t="s">
        <v>116</v>
      </c>
    </row>
    <row r="157" s="1" customFormat="1" ht="22.5" customHeight="1">
      <c r="B157" s="159"/>
      <c r="C157" s="160" t="s">
        <v>273</v>
      </c>
      <c r="D157" s="160" t="s">
        <v>118</v>
      </c>
      <c r="E157" s="161" t="s">
        <v>274</v>
      </c>
      <c r="F157" s="162" t="s">
        <v>275</v>
      </c>
      <c r="G157" s="163" t="s">
        <v>135</v>
      </c>
      <c r="H157" s="164">
        <v>1688</v>
      </c>
      <c r="I157" s="165"/>
      <c r="J157" s="166">
        <f>ROUND(I157*H157,2)</f>
        <v>0</v>
      </c>
      <c r="K157" s="162" t="s">
        <v>122</v>
      </c>
      <c r="L157" s="32"/>
      <c r="M157" s="167" t="s">
        <v>1</v>
      </c>
      <c r="N157" s="168" t="s">
        <v>41</v>
      </c>
      <c r="O157" s="62"/>
      <c r="P157" s="169">
        <f>O157*H157</f>
        <v>0</v>
      </c>
      <c r="Q157" s="169">
        <v>0</v>
      </c>
      <c r="R157" s="169">
        <f>Q157*H157</f>
        <v>0</v>
      </c>
      <c r="S157" s="169">
        <v>0</v>
      </c>
      <c r="T157" s="169">
        <f>S157*H157</f>
        <v>0</v>
      </c>
      <c r="U157" s="170" t="s">
        <v>1</v>
      </c>
      <c r="AR157" s="14" t="s">
        <v>123</v>
      </c>
      <c r="AT157" s="14" t="s">
        <v>118</v>
      </c>
      <c r="AU157" s="14" t="s">
        <v>80</v>
      </c>
      <c r="AY157" s="14" t="s">
        <v>116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4" t="s">
        <v>78</v>
      </c>
      <c r="BK157" s="171">
        <f>ROUND(I157*H157,2)</f>
        <v>0</v>
      </c>
      <c r="BL157" s="14" t="s">
        <v>123</v>
      </c>
      <c r="BM157" s="14" t="s">
        <v>276</v>
      </c>
    </row>
    <row r="158" s="11" customFormat="1">
      <c r="B158" s="172"/>
      <c r="D158" s="173" t="s">
        <v>125</v>
      </c>
      <c r="E158" s="174" t="s">
        <v>1</v>
      </c>
      <c r="F158" s="175" t="s">
        <v>277</v>
      </c>
      <c r="H158" s="176">
        <v>1688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79"/>
      <c r="U158" s="180"/>
      <c r="AT158" s="174" t="s">
        <v>125</v>
      </c>
      <c r="AU158" s="174" t="s">
        <v>80</v>
      </c>
      <c r="AV158" s="11" t="s">
        <v>80</v>
      </c>
      <c r="AW158" s="11" t="s">
        <v>32</v>
      </c>
      <c r="AX158" s="11" t="s">
        <v>78</v>
      </c>
      <c r="AY158" s="174" t="s">
        <v>116</v>
      </c>
    </row>
    <row r="159" s="1" customFormat="1" ht="22.5" customHeight="1">
      <c r="B159" s="159"/>
      <c r="C159" s="160" t="s">
        <v>278</v>
      </c>
      <c r="D159" s="160" t="s">
        <v>118</v>
      </c>
      <c r="E159" s="161" t="s">
        <v>279</v>
      </c>
      <c r="F159" s="162" t="s">
        <v>280</v>
      </c>
      <c r="G159" s="163" t="s">
        <v>135</v>
      </c>
      <c r="H159" s="164">
        <v>1688</v>
      </c>
      <c r="I159" s="165"/>
      <c r="J159" s="166">
        <f>ROUND(I159*H159,2)</f>
        <v>0</v>
      </c>
      <c r="K159" s="162" t="s">
        <v>122</v>
      </c>
      <c r="L159" s="32"/>
      <c r="M159" s="167" t="s">
        <v>1</v>
      </c>
      <c r="N159" s="168" t="s">
        <v>41</v>
      </c>
      <c r="O159" s="62"/>
      <c r="P159" s="169">
        <f>O159*H159</f>
        <v>0</v>
      </c>
      <c r="Q159" s="169">
        <v>5.0000000000000002E-05</v>
      </c>
      <c r="R159" s="169">
        <f>Q159*H159</f>
        <v>0.084400000000000003</v>
      </c>
      <c r="S159" s="169">
        <v>0</v>
      </c>
      <c r="T159" s="169">
        <f>S159*H159</f>
        <v>0</v>
      </c>
      <c r="U159" s="170" t="s">
        <v>1</v>
      </c>
      <c r="AR159" s="14" t="s">
        <v>123</v>
      </c>
      <c r="AT159" s="14" t="s">
        <v>118</v>
      </c>
      <c r="AU159" s="14" t="s">
        <v>80</v>
      </c>
      <c r="AY159" s="14" t="s">
        <v>116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4" t="s">
        <v>78</v>
      </c>
      <c r="BK159" s="171">
        <f>ROUND(I159*H159,2)</f>
        <v>0</v>
      </c>
      <c r="BL159" s="14" t="s">
        <v>123</v>
      </c>
      <c r="BM159" s="14" t="s">
        <v>281</v>
      </c>
    </row>
    <row r="160" s="11" customFormat="1">
      <c r="B160" s="172"/>
      <c r="D160" s="173" t="s">
        <v>125</v>
      </c>
      <c r="E160" s="174" t="s">
        <v>1</v>
      </c>
      <c r="F160" s="175" t="s">
        <v>277</v>
      </c>
      <c r="H160" s="176">
        <v>1688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79"/>
      <c r="U160" s="180"/>
      <c r="AT160" s="174" t="s">
        <v>125</v>
      </c>
      <c r="AU160" s="174" t="s">
        <v>80</v>
      </c>
      <c r="AV160" s="11" t="s">
        <v>80</v>
      </c>
      <c r="AW160" s="11" t="s">
        <v>32</v>
      </c>
      <c r="AX160" s="11" t="s">
        <v>78</v>
      </c>
      <c r="AY160" s="174" t="s">
        <v>116</v>
      </c>
    </row>
    <row r="161" s="1" customFormat="1" ht="22.5" customHeight="1">
      <c r="B161" s="159"/>
      <c r="C161" s="160" t="s">
        <v>282</v>
      </c>
      <c r="D161" s="160" t="s">
        <v>118</v>
      </c>
      <c r="E161" s="161" t="s">
        <v>283</v>
      </c>
      <c r="F161" s="162" t="s">
        <v>284</v>
      </c>
      <c r="G161" s="163" t="s">
        <v>135</v>
      </c>
      <c r="H161" s="164">
        <v>1600</v>
      </c>
      <c r="I161" s="165"/>
      <c r="J161" s="166">
        <f>ROUND(I161*H161,2)</f>
        <v>0</v>
      </c>
      <c r="K161" s="162" t="s">
        <v>1</v>
      </c>
      <c r="L161" s="32"/>
      <c r="M161" s="167" t="s">
        <v>1</v>
      </c>
      <c r="N161" s="168" t="s">
        <v>41</v>
      </c>
      <c r="O161" s="62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69">
        <f>S161*H161</f>
        <v>0</v>
      </c>
      <c r="U161" s="170" t="s">
        <v>1</v>
      </c>
      <c r="AR161" s="14" t="s">
        <v>123</v>
      </c>
      <c r="AT161" s="14" t="s">
        <v>118</v>
      </c>
      <c r="AU161" s="14" t="s">
        <v>80</v>
      </c>
      <c r="AY161" s="14" t="s">
        <v>116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4" t="s">
        <v>78</v>
      </c>
      <c r="BK161" s="171">
        <f>ROUND(I161*H161,2)</f>
        <v>0</v>
      </c>
      <c r="BL161" s="14" t="s">
        <v>123</v>
      </c>
      <c r="BM161" s="14" t="s">
        <v>285</v>
      </c>
    </row>
    <row r="162" s="11" customFormat="1">
      <c r="B162" s="172"/>
      <c r="D162" s="173" t="s">
        <v>125</v>
      </c>
      <c r="E162" s="174" t="s">
        <v>1</v>
      </c>
      <c r="F162" s="175" t="s">
        <v>286</v>
      </c>
      <c r="H162" s="176">
        <v>1600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79"/>
      <c r="U162" s="180"/>
      <c r="AT162" s="174" t="s">
        <v>125</v>
      </c>
      <c r="AU162" s="174" t="s">
        <v>80</v>
      </c>
      <c r="AV162" s="11" t="s">
        <v>80</v>
      </c>
      <c r="AW162" s="11" t="s">
        <v>32</v>
      </c>
      <c r="AX162" s="11" t="s">
        <v>78</v>
      </c>
      <c r="AY162" s="174" t="s">
        <v>116</v>
      </c>
    </row>
    <row r="163" s="1" customFormat="1" ht="22.5" customHeight="1">
      <c r="B163" s="159"/>
      <c r="C163" s="160" t="s">
        <v>287</v>
      </c>
      <c r="D163" s="160" t="s">
        <v>118</v>
      </c>
      <c r="E163" s="161" t="s">
        <v>288</v>
      </c>
      <c r="F163" s="162" t="s">
        <v>289</v>
      </c>
      <c r="G163" s="163" t="s">
        <v>135</v>
      </c>
      <c r="H163" s="164">
        <v>1600</v>
      </c>
      <c r="I163" s="165"/>
      <c r="J163" s="166">
        <f>ROUND(I163*H163,2)</f>
        <v>0</v>
      </c>
      <c r="K163" s="162" t="s">
        <v>1</v>
      </c>
      <c r="L163" s="32"/>
      <c r="M163" s="167" t="s">
        <v>1</v>
      </c>
      <c r="N163" s="168" t="s">
        <v>41</v>
      </c>
      <c r="O163" s="62"/>
      <c r="P163" s="169">
        <f>O163*H163</f>
        <v>0</v>
      </c>
      <c r="Q163" s="169">
        <v>5.0000000000000002E-05</v>
      </c>
      <c r="R163" s="169">
        <f>Q163*H163</f>
        <v>0.080000000000000002</v>
      </c>
      <c r="S163" s="169">
        <v>0</v>
      </c>
      <c r="T163" s="169">
        <f>S163*H163</f>
        <v>0</v>
      </c>
      <c r="U163" s="170" t="s">
        <v>1</v>
      </c>
      <c r="AR163" s="14" t="s">
        <v>123</v>
      </c>
      <c r="AT163" s="14" t="s">
        <v>118</v>
      </c>
      <c r="AU163" s="14" t="s">
        <v>80</v>
      </c>
      <c r="AY163" s="14" t="s">
        <v>116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4" t="s">
        <v>78</v>
      </c>
      <c r="BK163" s="171">
        <f>ROUND(I163*H163,2)</f>
        <v>0</v>
      </c>
      <c r="BL163" s="14" t="s">
        <v>123</v>
      </c>
      <c r="BM163" s="14" t="s">
        <v>290</v>
      </c>
    </row>
    <row r="164" s="11" customFormat="1">
      <c r="B164" s="172"/>
      <c r="D164" s="173" t="s">
        <v>125</v>
      </c>
      <c r="E164" s="174" t="s">
        <v>1</v>
      </c>
      <c r="F164" s="175" t="s">
        <v>286</v>
      </c>
      <c r="H164" s="176">
        <v>1600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79"/>
      <c r="U164" s="180"/>
      <c r="AT164" s="174" t="s">
        <v>125</v>
      </c>
      <c r="AU164" s="174" t="s">
        <v>80</v>
      </c>
      <c r="AV164" s="11" t="s">
        <v>80</v>
      </c>
      <c r="AW164" s="11" t="s">
        <v>32</v>
      </c>
      <c r="AX164" s="11" t="s">
        <v>78</v>
      </c>
      <c r="AY164" s="174" t="s">
        <v>116</v>
      </c>
    </row>
    <row r="165" s="1" customFormat="1" ht="16.5" customHeight="1">
      <c r="B165" s="159"/>
      <c r="C165" s="160" t="s">
        <v>291</v>
      </c>
      <c r="D165" s="160" t="s">
        <v>118</v>
      </c>
      <c r="E165" s="161" t="s">
        <v>292</v>
      </c>
      <c r="F165" s="162" t="s">
        <v>293</v>
      </c>
      <c r="G165" s="163" t="s">
        <v>135</v>
      </c>
      <c r="H165" s="164">
        <v>1644</v>
      </c>
      <c r="I165" s="165"/>
      <c r="J165" s="166">
        <f>ROUND(I165*H165,2)</f>
        <v>0</v>
      </c>
      <c r="K165" s="162" t="s">
        <v>122</v>
      </c>
      <c r="L165" s="32"/>
      <c r="M165" s="167" t="s">
        <v>1</v>
      </c>
      <c r="N165" s="168" t="s">
        <v>41</v>
      </c>
      <c r="O165" s="62"/>
      <c r="P165" s="169">
        <f>O165*H165</f>
        <v>0</v>
      </c>
      <c r="Q165" s="169">
        <v>0</v>
      </c>
      <c r="R165" s="169">
        <f>Q165*H165</f>
        <v>0</v>
      </c>
      <c r="S165" s="169">
        <v>0</v>
      </c>
      <c r="T165" s="169">
        <f>S165*H165</f>
        <v>0</v>
      </c>
      <c r="U165" s="170" t="s">
        <v>1</v>
      </c>
      <c r="AR165" s="14" t="s">
        <v>123</v>
      </c>
      <c r="AT165" s="14" t="s">
        <v>118</v>
      </c>
      <c r="AU165" s="14" t="s">
        <v>80</v>
      </c>
      <c r="AY165" s="14" t="s">
        <v>116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4" t="s">
        <v>78</v>
      </c>
      <c r="BK165" s="171">
        <f>ROUND(I165*H165,2)</f>
        <v>0</v>
      </c>
      <c r="BL165" s="14" t="s">
        <v>123</v>
      </c>
      <c r="BM165" s="14" t="s">
        <v>294</v>
      </c>
    </row>
    <row r="166" s="11" customFormat="1">
      <c r="B166" s="172"/>
      <c r="D166" s="173" t="s">
        <v>125</v>
      </c>
      <c r="E166" s="174" t="s">
        <v>1</v>
      </c>
      <c r="F166" s="175" t="s">
        <v>295</v>
      </c>
      <c r="H166" s="176">
        <v>1644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79"/>
      <c r="U166" s="180"/>
      <c r="AT166" s="174" t="s">
        <v>125</v>
      </c>
      <c r="AU166" s="174" t="s">
        <v>80</v>
      </c>
      <c r="AV166" s="11" t="s">
        <v>80</v>
      </c>
      <c r="AW166" s="11" t="s">
        <v>32</v>
      </c>
      <c r="AX166" s="11" t="s">
        <v>78</v>
      </c>
      <c r="AY166" s="174" t="s">
        <v>116</v>
      </c>
    </row>
    <row r="167" s="1" customFormat="1" ht="16.5" customHeight="1">
      <c r="B167" s="159"/>
      <c r="C167" s="160" t="s">
        <v>296</v>
      </c>
      <c r="D167" s="160" t="s">
        <v>118</v>
      </c>
      <c r="E167" s="161" t="s">
        <v>297</v>
      </c>
      <c r="F167" s="162" t="s">
        <v>298</v>
      </c>
      <c r="G167" s="163" t="s">
        <v>135</v>
      </c>
      <c r="H167" s="164">
        <v>1688</v>
      </c>
      <c r="I167" s="165"/>
      <c r="J167" s="166">
        <f>ROUND(I167*H167,2)</f>
        <v>0</v>
      </c>
      <c r="K167" s="162" t="s">
        <v>122</v>
      </c>
      <c r="L167" s="32"/>
      <c r="M167" s="167" t="s">
        <v>1</v>
      </c>
      <c r="N167" s="168" t="s">
        <v>41</v>
      </c>
      <c r="O167" s="62"/>
      <c r="P167" s="169">
        <f>O167*H167</f>
        <v>0</v>
      </c>
      <c r="Q167" s="169">
        <v>0</v>
      </c>
      <c r="R167" s="169">
        <f>Q167*H167</f>
        <v>0</v>
      </c>
      <c r="S167" s="169">
        <v>0</v>
      </c>
      <c r="T167" s="169">
        <f>S167*H167</f>
        <v>0</v>
      </c>
      <c r="U167" s="170" t="s">
        <v>1</v>
      </c>
      <c r="AR167" s="14" t="s">
        <v>123</v>
      </c>
      <c r="AT167" s="14" t="s">
        <v>118</v>
      </c>
      <c r="AU167" s="14" t="s">
        <v>80</v>
      </c>
      <c r="AY167" s="14" t="s">
        <v>116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4" t="s">
        <v>78</v>
      </c>
      <c r="BK167" s="171">
        <f>ROUND(I167*H167,2)</f>
        <v>0</v>
      </c>
      <c r="BL167" s="14" t="s">
        <v>123</v>
      </c>
      <c r="BM167" s="14" t="s">
        <v>299</v>
      </c>
    </row>
    <row r="168" s="11" customFormat="1">
      <c r="B168" s="172"/>
      <c r="D168" s="173" t="s">
        <v>125</v>
      </c>
      <c r="E168" s="174" t="s">
        <v>1</v>
      </c>
      <c r="F168" s="175" t="s">
        <v>300</v>
      </c>
      <c r="H168" s="176">
        <v>1688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79"/>
      <c r="U168" s="180"/>
      <c r="AT168" s="174" t="s">
        <v>125</v>
      </c>
      <c r="AU168" s="174" t="s">
        <v>80</v>
      </c>
      <c r="AV168" s="11" t="s">
        <v>80</v>
      </c>
      <c r="AW168" s="11" t="s">
        <v>32</v>
      </c>
      <c r="AX168" s="11" t="s">
        <v>78</v>
      </c>
      <c r="AY168" s="174" t="s">
        <v>116</v>
      </c>
    </row>
    <row r="169" s="1" customFormat="1" ht="16.5" customHeight="1">
      <c r="B169" s="159"/>
      <c r="C169" s="160" t="s">
        <v>301</v>
      </c>
      <c r="D169" s="160" t="s">
        <v>118</v>
      </c>
      <c r="E169" s="161" t="s">
        <v>302</v>
      </c>
      <c r="F169" s="162" t="s">
        <v>303</v>
      </c>
      <c r="G169" s="163" t="s">
        <v>135</v>
      </c>
      <c r="H169" s="164">
        <v>1600</v>
      </c>
      <c r="I169" s="165"/>
      <c r="J169" s="166">
        <f>ROUND(I169*H169,2)</f>
        <v>0</v>
      </c>
      <c r="K169" s="162" t="s">
        <v>1</v>
      </c>
      <c r="L169" s="32"/>
      <c r="M169" s="167" t="s">
        <v>1</v>
      </c>
      <c r="N169" s="168" t="s">
        <v>41</v>
      </c>
      <c r="O169" s="62"/>
      <c r="P169" s="169">
        <f>O169*H169</f>
        <v>0</v>
      </c>
      <c r="Q169" s="169">
        <v>0</v>
      </c>
      <c r="R169" s="169">
        <f>Q169*H169</f>
        <v>0</v>
      </c>
      <c r="S169" s="169">
        <v>0</v>
      </c>
      <c r="T169" s="169">
        <f>S169*H169</f>
        <v>0</v>
      </c>
      <c r="U169" s="170" t="s">
        <v>1</v>
      </c>
      <c r="AR169" s="14" t="s">
        <v>123</v>
      </c>
      <c r="AT169" s="14" t="s">
        <v>118</v>
      </c>
      <c r="AU169" s="14" t="s">
        <v>80</v>
      </c>
      <c r="AY169" s="14" t="s">
        <v>116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4" t="s">
        <v>78</v>
      </c>
      <c r="BK169" s="171">
        <f>ROUND(I169*H169,2)</f>
        <v>0</v>
      </c>
      <c r="BL169" s="14" t="s">
        <v>123</v>
      </c>
      <c r="BM169" s="14" t="s">
        <v>304</v>
      </c>
    </row>
    <row r="170" s="11" customFormat="1">
      <c r="B170" s="172"/>
      <c r="D170" s="173" t="s">
        <v>125</v>
      </c>
      <c r="E170" s="174" t="s">
        <v>1</v>
      </c>
      <c r="F170" s="175" t="s">
        <v>236</v>
      </c>
      <c r="H170" s="176">
        <v>1600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79"/>
      <c r="U170" s="180"/>
      <c r="AT170" s="174" t="s">
        <v>125</v>
      </c>
      <c r="AU170" s="174" t="s">
        <v>80</v>
      </c>
      <c r="AV170" s="11" t="s">
        <v>80</v>
      </c>
      <c r="AW170" s="11" t="s">
        <v>32</v>
      </c>
      <c r="AX170" s="11" t="s">
        <v>78</v>
      </c>
      <c r="AY170" s="174" t="s">
        <v>116</v>
      </c>
    </row>
    <row r="171" s="1" customFormat="1" ht="16.5" customHeight="1">
      <c r="B171" s="159"/>
      <c r="C171" s="160" t="s">
        <v>305</v>
      </c>
      <c r="D171" s="160" t="s">
        <v>118</v>
      </c>
      <c r="E171" s="161" t="s">
        <v>306</v>
      </c>
      <c r="F171" s="162" t="s">
        <v>307</v>
      </c>
      <c r="G171" s="163" t="s">
        <v>121</v>
      </c>
      <c r="H171" s="164">
        <v>35200</v>
      </c>
      <c r="I171" s="165"/>
      <c r="J171" s="166">
        <f>ROUND(I171*H171,2)</f>
        <v>0</v>
      </c>
      <c r="K171" s="162" t="s">
        <v>122</v>
      </c>
      <c r="L171" s="32"/>
      <c r="M171" s="167" t="s">
        <v>1</v>
      </c>
      <c r="N171" s="168" t="s">
        <v>41</v>
      </c>
      <c r="O171" s="62"/>
      <c r="P171" s="169">
        <f>O171*H171</f>
        <v>0</v>
      </c>
      <c r="Q171" s="169">
        <v>0</v>
      </c>
      <c r="R171" s="169">
        <f>Q171*H171</f>
        <v>0</v>
      </c>
      <c r="S171" s="169">
        <v>0.02</v>
      </c>
      <c r="T171" s="169">
        <f>S171*H171</f>
        <v>704</v>
      </c>
      <c r="U171" s="170" t="s">
        <v>1</v>
      </c>
      <c r="AR171" s="14" t="s">
        <v>123</v>
      </c>
      <c r="AT171" s="14" t="s">
        <v>118</v>
      </c>
      <c r="AU171" s="14" t="s">
        <v>80</v>
      </c>
      <c r="AY171" s="14" t="s">
        <v>116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4" t="s">
        <v>78</v>
      </c>
      <c r="BK171" s="171">
        <f>ROUND(I171*H171,2)</f>
        <v>0</v>
      </c>
      <c r="BL171" s="14" t="s">
        <v>123</v>
      </c>
      <c r="BM171" s="14" t="s">
        <v>308</v>
      </c>
    </row>
    <row r="172" s="11" customFormat="1">
      <c r="B172" s="172"/>
      <c r="D172" s="173" t="s">
        <v>125</v>
      </c>
      <c r="E172" s="174" t="s">
        <v>1</v>
      </c>
      <c r="F172" s="175" t="s">
        <v>309</v>
      </c>
      <c r="H172" s="176">
        <v>35200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79"/>
      <c r="U172" s="180"/>
      <c r="AT172" s="174" t="s">
        <v>125</v>
      </c>
      <c r="AU172" s="174" t="s">
        <v>80</v>
      </c>
      <c r="AV172" s="11" t="s">
        <v>80</v>
      </c>
      <c r="AW172" s="11" t="s">
        <v>32</v>
      </c>
      <c r="AX172" s="11" t="s">
        <v>78</v>
      </c>
      <c r="AY172" s="174" t="s">
        <v>116</v>
      </c>
    </row>
    <row r="173" s="1" customFormat="1" ht="16.5" customHeight="1">
      <c r="B173" s="159"/>
      <c r="C173" s="160" t="s">
        <v>310</v>
      </c>
      <c r="D173" s="160" t="s">
        <v>118</v>
      </c>
      <c r="E173" s="161" t="s">
        <v>311</v>
      </c>
      <c r="F173" s="162" t="s">
        <v>312</v>
      </c>
      <c r="G173" s="163" t="s">
        <v>135</v>
      </c>
      <c r="H173" s="164">
        <v>320</v>
      </c>
      <c r="I173" s="165"/>
      <c r="J173" s="166">
        <f>ROUND(I173*H173,2)</f>
        <v>0</v>
      </c>
      <c r="K173" s="162" t="s">
        <v>122</v>
      </c>
      <c r="L173" s="32"/>
      <c r="M173" s="167" t="s">
        <v>1</v>
      </c>
      <c r="N173" s="168" t="s">
        <v>41</v>
      </c>
      <c r="O173" s="62"/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69">
        <f>S173*H173</f>
        <v>0</v>
      </c>
      <c r="U173" s="170" t="s">
        <v>1</v>
      </c>
      <c r="AR173" s="14" t="s">
        <v>123</v>
      </c>
      <c r="AT173" s="14" t="s">
        <v>118</v>
      </c>
      <c r="AU173" s="14" t="s">
        <v>80</v>
      </c>
      <c r="AY173" s="14" t="s">
        <v>116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4" t="s">
        <v>78</v>
      </c>
      <c r="BK173" s="171">
        <f>ROUND(I173*H173,2)</f>
        <v>0</v>
      </c>
      <c r="BL173" s="14" t="s">
        <v>123</v>
      </c>
      <c r="BM173" s="14" t="s">
        <v>313</v>
      </c>
    </row>
    <row r="174" s="11" customFormat="1">
      <c r="B174" s="172"/>
      <c r="D174" s="173" t="s">
        <v>125</v>
      </c>
      <c r="E174" s="174" t="s">
        <v>1</v>
      </c>
      <c r="F174" s="175" t="s">
        <v>314</v>
      </c>
      <c r="H174" s="176">
        <v>320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79"/>
      <c r="U174" s="180"/>
      <c r="AT174" s="174" t="s">
        <v>125</v>
      </c>
      <c r="AU174" s="174" t="s">
        <v>80</v>
      </c>
      <c r="AV174" s="11" t="s">
        <v>80</v>
      </c>
      <c r="AW174" s="11" t="s">
        <v>32</v>
      </c>
      <c r="AX174" s="11" t="s">
        <v>78</v>
      </c>
      <c r="AY174" s="174" t="s">
        <v>116</v>
      </c>
    </row>
    <row r="175" s="1" customFormat="1" ht="16.5" customHeight="1">
      <c r="B175" s="159"/>
      <c r="C175" s="160" t="s">
        <v>315</v>
      </c>
      <c r="D175" s="160" t="s">
        <v>118</v>
      </c>
      <c r="E175" s="161" t="s">
        <v>316</v>
      </c>
      <c r="F175" s="162" t="s">
        <v>317</v>
      </c>
      <c r="G175" s="163" t="s">
        <v>318</v>
      </c>
      <c r="H175" s="164">
        <v>3830</v>
      </c>
      <c r="I175" s="165"/>
      <c r="J175" s="166">
        <f>ROUND(I175*H175,2)</f>
        <v>0</v>
      </c>
      <c r="K175" s="162" t="s">
        <v>1</v>
      </c>
      <c r="L175" s="32"/>
      <c r="M175" s="167" t="s">
        <v>1</v>
      </c>
      <c r="N175" s="168" t="s">
        <v>41</v>
      </c>
      <c r="O175" s="62"/>
      <c r="P175" s="169">
        <f>O175*H175</f>
        <v>0</v>
      </c>
      <c r="Q175" s="169">
        <v>0.013860000000000001</v>
      </c>
      <c r="R175" s="169">
        <f>Q175*H175</f>
        <v>53.083800000000004</v>
      </c>
      <c r="S175" s="169">
        <v>0</v>
      </c>
      <c r="T175" s="169">
        <f>S175*H175</f>
        <v>0</v>
      </c>
      <c r="U175" s="170" t="s">
        <v>1</v>
      </c>
      <c r="AR175" s="14" t="s">
        <v>123</v>
      </c>
      <c r="AT175" s="14" t="s">
        <v>118</v>
      </c>
      <c r="AU175" s="14" t="s">
        <v>80</v>
      </c>
      <c r="AY175" s="14" t="s">
        <v>116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4" t="s">
        <v>78</v>
      </c>
      <c r="BK175" s="171">
        <f>ROUND(I175*H175,2)</f>
        <v>0</v>
      </c>
      <c r="BL175" s="14" t="s">
        <v>123</v>
      </c>
      <c r="BM175" s="14" t="s">
        <v>319</v>
      </c>
    </row>
    <row r="176" s="11" customFormat="1">
      <c r="B176" s="172"/>
      <c r="D176" s="173" t="s">
        <v>125</v>
      </c>
      <c r="E176" s="174" t="s">
        <v>1</v>
      </c>
      <c r="F176" s="175" t="s">
        <v>320</v>
      </c>
      <c r="H176" s="176">
        <v>3830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79"/>
      <c r="U176" s="180"/>
      <c r="AT176" s="174" t="s">
        <v>125</v>
      </c>
      <c r="AU176" s="174" t="s">
        <v>80</v>
      </c>
      <c r="AV176" s="11" t="s">
        <v>80</v>
      </c>
      <c r="AW176" s="11" t="s">
        <v>32</v>
      </c>
      <c r="AX176" s="11" t="s">
        <v>78</v>
      </c>
      <c r="AY176" s="174" t="s">
        <v>116</v>
      </c>
    </row>
    <row r="177" s="1" customFormat="1" ht="16.5" customHeight="1">
      <c r="B177" s="159"/>
      <c r="C177" s="160" t="s">
        <v>321</v>
      </c>
      <c r="D177" s="160" t="s">
        <v>118</v>
      </c>
      <c r="E177" s="161" t="s">
        <v>322</v>
      </c>
      <c r="F177" s="162" t="s">
        <v>323</v>
      </c>
      <c r="G177" s="163" t="s">
        <v>135</v>
      </c>
      <c r="H177" s="164">
        <v>320</v>
      </c>
      <c r="I177" s="165"/>
      <c r="J177" s="166">
        <f>ROUND(I177*H177,2)</f>
        <v>0</v>
      </c>
      <c r="K177" s="162" t="s">
        <v>1</v>
      </c>
      <c r="L177" s="32"/>
      <c r="M177" s="167" t="s">
        <v>1</v>
      </c>
      <c r="N177" s="168" t="s">
        <v>41</v>
      </c>
      <c r="O177" s="62"/>
      <c r="P177" s="169">
        <f>O177*H177</f>
        <v>0</v>
      </c>
      <c r="Q177" s="169">
        <v>0</v>
      </c>
      <c r="R177" s="169">
        <f>Q177*H177</f>
        <v>0</v>
      </c>
      <c r="S177" s="169">
        <v>0</v>
      </c>
      <c r="T177" s="169">
        <f>S177*H177</f>
        <v>0</v>
      </c>
      <c r="U177" s="170" t="s">
        <v>1</v>
      </c>
      <c r="AR177" s="14" t="s">
        <v>123</v>
      </c>
      <c r="AT177" s="14" t="s">
        <v>118</v>
      </c>
      <c r="AU177" s="14" t="s">
        <v>80</v>
      </c>
      <c r="AY177" s="14" t="s">
        <v>116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4" t="s">
        <v>78</v>
      </c>
      <c r="BK177" s="171">
        <f>ROUND(I177*H177,2)</f>
        <v>0</v>
      </c>
      <c r="BL177" s="14" t="s">
        <v>123</v>
      </c>
      <c r="BM177" s="14" t="s">
        <v>324</v>
      </c>
    </row>
    <row r="178" s="11" customFormat="1">
      <c r="B178" s="172"/>
      <c r="D178" s="173" t="s">
        <v>125</v>
      </c>
      <c r="E178" s="174" t="s">
        <v>1</v>
      </c>
      <c r="F178" s="175" t="s">
        <v>314</v>
      </c>
      <c r="H178" s="176">
        <v>320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79"/>
      <c r="U178" s="180"/>
      <c r="AT178" s="174" t="s">
        <v>125</v>
      </c>
      <c r="AU178" s="174" t="s">
        <v>80</v>
      </c>
      <c r="AV178" s="11" t="s">
        <v>80</v>
      </c>
      <c r="AW178" s="11" t="s">
        <v>32</v>
      </c>
      <c r="AX178" s="11" t="s">
        <v>78</v>
      </c>
      <c r="AY178" s="174" t="s">
        <v>116</v>
      </c>
    </row>
    <row r="179" s="10" customFormat="1" ht="22.8" customHeight="1">
      <c r="B179" s="146"/>
      <c r="D179" s="147" t="s">
        <v>69</v>
      </c>
      <c r="E179" s="157" t="s">
        <v>325</v>
      </c>
      <c r="F179" s="157" t="s">
        <v>326</v>
      </c>
      <c r="I179" s="149"/>
      <c r="J179" s="158">
        <f>BK179</f>
        <v>0</v>
      </c>
      <c r="L179" s="146"/>
      <c r="M179" s="151"/>
      <c r="N179" s="152"/>
      <c r="O179" s="152"/>
      <c r="P179" s="153">
        <f>SUM(P180:P185)</f>
        <v>0</v>
      </c>
      <c r="Q179" s="152"/>
      <c r="R179" s="153">
        <f>SUM(R180:R185)</f>
        <v>0</v>
      </c>
      <c r="S179" s="152"/>
      <c r="T179" s="153">
        <f>SUM(T180:T185)</f>
        <v>0</v>
      </c>
      <c r="U179" s="154"/>
      <c r="AR179" s="147" t="s">
        <v>78</v>
      </c>
      <c r="AT179" s="155" t="s">
        <v>69</v>
      </c>
      <c r="AU179" s="155" t="s">
        <v>78</v>
      </c>
      <c r="AY179" s="147" t="s">
        <v>116</v>
      </c>
      <c r="BK179" s="156">
        <f>SUM(BK180:BK185)</f>
        <v>0</v>
      </c>
    </row>
    <row r="180" s="1" customFormat="1" ht="16.5" customHeight="1">
      <c r="B180" s="159"/>
      <c r="C180" s="160" t="s">
        <v>327</v>
      </c>
      <c r="D180" s="160" t="s">
        <v>118</v>
      </c>
      <c r="E180" s="161" t="s">
        <v>328</v>
      </c>
      <c r="F180" s="162" t="s">
        <v>329</v>
      </c>
      <c r="G180" s="163" t="s">
        <v>318</v>
      </c>
      <c r="H180" s="164">
        <v>4626.5600000000004</v>
      </c>
      <c r="I180" s="165"/>
      <c r="J180" s="166">
        <f>ROUND(I180*H180,2)</f>
        <v>0</v>
      </c>
      <c r="K180" s="162" t="s">
        <v>122</v>
      </c>
      <c r="L180" s="32"/>
      <c r="M180" s="167" t="s">
        <v>1</v>
      </c>
      <c r="N180" s="168" t="s">
        <v>41</v>
      </c>
      <c r="O180" s="62"/>
      <c r="P180" s="169">
        <f>O180*H180</f>
        <v>0</v>
      </c>
      <c r="Q180" s="169">
        <v>0</v>
      </c>
      <c r="R180" s="169">
        <f>Q180*H180</f>
        <v>0</v>
      </c>
      <c r="S180" s="169">
        <v>0</v>
      </c>
      <c r="T180" s="169">
        <f>S180*H180</f>
        <v>0</v>
      </c>
      <c r="U180" s="170" t="s">
        <v>1</v>
      </c>
      <c r="AR180" s="14" t="s">
        <v>123</v>
      </c>
      <c r="AT180" s="14" t="s">
        <v>118</v>
      </c>
      <c r="AU180" s="14" t="s">
        <v>80</v>
      </c>
      <c r="AY180" s="14" t="s">
        <v>116</v>
      </c>
      <c r="BE180" s="171">
        <f>IF(N180="základní",J180,0)</f>
        <v>0</v>
      </c>
      <c r="BF180" s="171">
        <f>IF(N180="snížená",J180,0)</f>
        <v>0</v>
      </c>
      <c r="BG180" s="171">
        <f>IF(N180="zákl. přenesená",J180,0)</f>
        <v>0</v>
      </c>
      <c r="BH180" s="171">
        <f>IF(N180="sníž. přenesená",J180,0)</f>
        <v>0</v>
      </c>
      <c r="BI180" s="171">
        <f>IF(N180="nulová",J180,0)</f>
        <v>0</v>
      </c>
      <c r="BJ180" s="14" t="s">
        <v>78</v>
      </c>
      <c r="BK180" s="171">
        <f>ROUND(I180*H180,2)</f>
        <v>0</v>
      </c>
      <c r="BL180" s="14" t="s">
        <v>123</v>
      </c>
      <c r="BM180" s="14" t="s">
        <v>330</v>
      </c>
    </row>
    <row r="181" s="1" customFormat="1" ht="16.5" customHeight="1">
      <c r="B181" s="159"/>
      <c r="C181" s="160" t="s">
        <v>331</v>
      </c>
      <c r="D181" s="160" t="s">
        <v>118</v>
      </c>
      <c r="E181" s="161" t="s">
        <v>332</v>
      </c>
      <c r="F181" s="162" t="s">
        <v>333</v>
      </c>
      <c r="G181" s="163" t="s">
        <v>318</v>
      </c>
      <c r="H181" s="164">
        <v>134170.23999999999</v>
      </c>
      <c r="I181" s="165"/>
      <c r="J181" s="166">
        <f>ROUND(I181*H181,2)</f>
        <v>0</v>
      </c>
      <c r="K181" s="162" t="s">
        <v>122</v>
      </c>
      <c r="L181" s="32"/>
      <c r="M181" s="167" t="s">
        <v>1</v>
      </c>
      <c r="N181" s="168" t="s">
        <v>41</v>
      </c>
      <c r="O181" s="62"/>
      <c r="P181" s="169">
        <f>O181*H181</f>
        <v>0</v>
      </c>
      <c r="Q181" s="169">
        <v>0</v>
      </c>
      <c r="R181" s="169">
        <f>Q181*H181</f>
        <v>0</v>
      </c>
      <c r="S181" s="169">
        <v>0</v>
      </c>
      <c r="T181" s="169">
        <f>S181*H181</f>
        <v>0</v>
      </c>
      <c r="U181" s="170" t="s">
        <v>1</v>
      </c>
      <c r="AR181" s="14" t="s">
        <v>123</v>
      </c>
      <c r="AT181" s="14" t="s">
        <v>118</v>
      </c>
      <c r="AU181" s="14" t="s">
        <v>80</v>
      </c>
      <c r="AY181" s="14" t="s">
        <v>116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4" t="s">
        <v>78</v>
      </c>
      <c r="BK181" s="171">
        <f>ROUND(I181*H181,2)</f>
        <v>0</v>
      </c>
      <c r="BL181" s="14" t="s">
        <v>123</v>
      </c>
      <c r="BM181" s="14" t="s">
        <v>334</v>
      </c>
    </row>
    <row r="182" s="11" customFormat="1">
      <c r="B182" s="172"/>
      <c r="D182" s="173" t="s">
        <v>125</v>
      </c>
      <c r="F182" s="175" t="s">
        <v>335</v>
      </c>
      <c r="H182" s="176">
        <v>134170.23999999999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79"/>
      <c r="U182" s="180"/>
      <c r="AT182" s="174" t="s">
        <v>125</v>
      </c>
      <c r="AU182" s="174" t="s">
        <v>80</v>
      </c>
      <c r="AV182" s="11" t="s">
        <v>80</v>
      </c>
      <c r="AW182" s="11" t="s">
        <v>3</v>
      </c>
      <c r="AX182" s="11" t="s">
        <v>78</v>
      </c>
      <c r="AY182" s="174" t="s">
        <v>116</v>
      </c>
    </row>
    <row r="183" s="1" customFormat="1" ht="16.5" customHeight="1">
      <c r="B183" s="159"/>
      <c r="C183" s="160" t="s">
        <v>336</v>
      </c>
      <c r="D183" s="160" t="s">
        <v>118</v>
      </c>
      <c r="E183" s="161" t="s">
        <v>337</v>
      </c>
      <c r="F183" s="162" t="s">
        <v>338</v>
      </c>
      <c r="G183" s="163" t="s">
        <v>318</v>
      </c>
      <c r="H183" s="164">
        <v>4626.5600000000004</v>
      </c>
      <c r="I183" s="165"/>
      <c r="J183" s="166">
        <f>ROUND(I183*H183,2)</f>
        <v>0</v>
      </c>
      <c r="K183" s="162" t="s">
        <v>122</v>
      </c>
      <c r="L183" s="32"/>
      <c r="M183" s="167" t="s">
        <v>1</v>
      </c>
      <c r="N183" s="168" t="s">
        <v>41</v>
      </c>
      <c r="O183" s="62"/>
      <c r="P183" s="169">
        <f>O183*H183</f>
        <v>0</v>
      </c>
      <c r="Q183" s="169">
        <v>0</v>
      </c>
      <c r="R183" s="169">
        <f>Q183*H183</f>
        <v>0</v>
      </c>
      <c r="S183" s="169">
        <v>0</v>
      </c>
      <c r="T183" s="169">
        <f>S183*H183</f>
        <v>0</v>
      </c>
      <c r="U183" s="170" t="s">
        <v>1</v>
      </c>
      <c r="AR183" s="14" t="s">
        <v>123</v>
      </c>
      <c r="AT183" s="14" t="s">
        <v>118</v>
      </c>
      <c r="AU183" s="14" t="s">
        <v>80</v>
      </c>
      <c r="AY183" s="14" t="s">
        <v>116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4" t="s">
        <v>78</v>
      </c>
      <c r="BK183" s="171">
        <f>ROUND(I183*H183,2)</f>
        <v>0</v>
      </c>
      <c r="BL183" s="14" t="s">
        <v>123</v>
      </c>
      <c r="BM183" s="14" t="s">
        <v>339</v>
      </c>
    </row>
    <row r="184" s="1" customFormat="1" ht="16.5" customHeight="1">
      <c r="B184" s="159"/>
      <c r="C184" s="160" t="s">
        <v>340</v>
      </c>
      <c r="D184" s="160" t="s">
        <v>118</v>
      </c>
      <c r="E184" s="161" t="s">
        <v>341</v>
      </c>
      <c r="F184" s="162" t="s">
        <v>342</v>
      </c>
      <c r="G184" s="163" t="s">
        <v>318</v>
      </c>
      <c r="H184" s="164">
        <v>52.799999999999997</v>
      </c>
      <c r="I184" s="165"/>
      <c r="J184" s="166">
        <f>ROUND(I184*H184,2)</f>
        <v>0</v>
      </c>
      <c r="K184" s="162" t="s">
        <v>122</v>
      </c>
      <c r="L184" s="32"/>
      <c r="M184" s="167" t="s">
        <v>1</v>
      </c>
      <c r="N184" s="168" t="s">
        <v>41</v>
      </c>
      <c r="O184" s="62"/>
      <c r="P184" s="169">
        <f>O184*H184</f>
        <v>0</v>
      </c>
      <c r="Q184" s="169">
        <v>0</v>
      </c>
      <c r="R184" s="169">
        <f>Q184*H184</f>
        <v>0</v>
      </c>
      <c r="S184" s="169">
        <v>0</v>
      </c>
      <c r="T184" s="169">
        <f>S184*H184</f>
        <v>0</v>
      </c>
      <c r="U184" s="170" t="s">
        <v>1</v>
      </c>
      <c r="AR184" s="14" t="s">
        <v>123</v>
      </c>
      <c r="AT184" s="14" t="s">
        <v>118</v>
      </c>
      <c r="AU184" s="14" t="s">
        <v>80</v>
      </c>
      <c r="AY184" s="14" t="s">
        <v>116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4" t="s">
        <v>78</v>
      </c>
      <c r="BK184" s="171">
        <f>ROUND(I184*H184,2)</f>
        <v>0</v>
      </c>
      <c r="BL184" s="14" t="s">
        <v>123</v>
      </c>
      <c r="BM184" s="14" t="s">
        <v>343</v>
      </c>
    </row>
    <row r="185" s="11" customFormat="1">
      <c r="B185" s="172"/>
      <c r="D185" s="173" t="s">
        <v>125</v>
      </c>
      <c r="E185" s="174" t="s">
        <v>1</v>
      </c>
      <c r="F185" s="175" t="s">
        <v>344</v>
      </c>
      <c r="H185" s="176">
        <v>52.799999999999997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79"/>
      <c r="U185" s="180"/>
      <c r="AT185" s="174" t="s">
        <v>125</v>
      </c>
      <c r="AU185" s="174" t="s">
        <v>80</v>
      </c>
      <c r="AV185" s="11" t="s">
        <v>80</v>
      </c>
      <c r="AW185" s="11" t="s">
        <v>32</v>
      </c>
      <c r="AX185" s="11" t="s">
        <v>78</v>
      </c>
      <c r="AY185" s="174" t="s">
        <v>116</v>
      </c>
    </row>
    <row r="186" s="10" customFormat="1" ht="22.8" customHeight="1">
      <c r="B186" s="146"/>
      <c r="D186" s="147" t="s">
        <v>69</v>
      </c>
      <c r="E186" s="157" t="s">
        <v>345</v>
      </c>
      <c r="F186" s="157" t="s">
        <v>346</v>
      </c>
      <c r="I186" s="149"/>
      <c r="J186" s="158">
        <f>BK186</f>
        <v>0</v>
      </c>
      <c r="L186" s="146"/>
      <c r="M186" s="151"/>
      <c r="N186" s="152"/>
      <c r="O186" s="152"/>
      <c r="P186" s="153">
        <f>SUM(P187:P188)</f>
        <v>0</v>
      </c>
      <c r="Q186" s="152"/>
      <c r="R186" s="153">
        <f>SUM(R187:R188)</f>
        <v>0</v>
      </c>
      <c r="S186" s="152"/>
      <c r="T186" s="153">
        <f>SUM(T187:T188)</f>
        <v>0</v>
      </c>
      <c r="U186" s="154"/>
      <c r="AR186" s="147" t="s">
        <v>78</v>
      </c>
      <c r="AT186" s="155" t="s">
        <v>69</v>
      </c>
      <c r="AU186" s="155" t="s">
        <v>78</v>
      </c>
      <c r="AY186" s="147" t="s">
        <v>116</v>
      </c>
      <c r="BK186" s="156">
        <f>SUM(BK187:BK188)</f>
        <v>0</v>
      </c>
    </row>
    <row r="187" s="1" customFormat="1" ht="16.5" customHeight="1">
      <c r="B187" s="159"/>
      <c r="C187" s="160" t="s">
        <v>347</v>
      </c>
      <c r="D187" s="160" t="s">
        <v>118</v>
      </c>
      <c r="E187" s="161" t="s">
        <v>348</v>
      </c>
      <c r="F187" s="162" t="s">
        <v>349</v>
      </c>
      <c r="G187" s="163" t="s">
        <v>318</v>
      </c>
      <c r="H187" s="164">
        <v>143.797</v>
      </c>
      <c r="I187" s="165"/>
      <c r="J187" s="166">
        <f>ROUND(I187*H187,2)</f>
        <v>0</v>
      </c>
      <c r="K187" s="162" t="s">
        <v>122</v>
      </c>
      <c r="L187" s="32"/>
      <c r="M187" s="167" t="s">
        <v>1</v>
      </c>
      <c r="N187" s="168" t="s">
        <v>41</v>
      </c>
      <c r="O187" s="62"/>
      <c r="P187" s="169">
        <f>O187*H187</f>
        <v>0</v>
      </c>
      <c r="Q187" s="169">
        <v>0</v>
      </c>
      <c r="R187" s="169">
        <f>Q187*H187</f>
        <v>0</v>
      </c>
      <c r="S187" s="169">
        <v>0</v>
      </c>
      <c r="T187" s="169">
        <f>S187*H187</f>
        <v>0</v>
      </c>
      <c r="U187" s="170" t="s">
        <v>1</v>
      </c>
      <c r="AR187" s="14" t="s">
        <v>123</v>
      </c>
      <c r="AT187" s="14" t="s">
        <v>118</v>
      </c>
      <c r="AU187" s="14" t="s">
        <v>80</v>
      </c>
      <c r="AY187" s="14" t="s">
        <v>116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4" t="s">
        <v>78</v>
      </c>
      <c r="BK187" s="171">
        <f>ROUND(I187*H187,2)</f>
        <v>0</v>
      </c>
      <c r="BL187" s="14" t="s">
        <v>123</v>
      </c>
      <c r="BM187" s="14" t="s">
        <v>350</v>
      </c>
    </row>
    <row r="188" s="1" customFormat="1" ht="16.5" customHeight="1">
      <c r="B188" s="159"/>
      <c r="C188" s="160" t="s">
        <v>351</v>
      </c>
      <c r="D188" s="160" t="s">
        <v>118</v>
      </c>
      <c r="E188" s="161" t="s">
        <v>352</v>
      </c>
      <c r="F188" s="162" t="s">
        <v>353</v>
      </c>
      <c r="G188" s="163" t="s">
        <v>318</v>
      </c>
      <c r="H188" s="164">
        <v>143.797</v>
      </c>
      <c r="I188" s="165"/>
      <c r="J188" s="166">
        <f>ROUND(I188*H188,2)</f>
        <v>0</v>
      </c>
      <c r="K188" s="162" t="s">
        <v>122</v>
      </c>
      <c r="L188" s="32"/>
      <c r="M188" s="193" t="s">
        <v>1</v>
      </c>
      <c r="N188" s="194" t="s">
        <v>41</v>
      </c>
      <c r="O188" s="195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6">
        <f>S188*H188</f>
        <v>0</v>
      </c>
      <c r="U188" s="197" t="s">
        <v>1</v>
      </c>
      <c r="AR188" s="14" t="s">
        <v>123</v>
      </c>
      <c r="AT188" s="14" t="s">
        <v>118</v>
      </c>
      <c r="AU188" s="14" t="s">
        <v>80</v>
      </c>
      <c r="AY188" s="14" t="s">
        <v>116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4" t="s">
        <v>78</v>
      </c>
      <c r="BK188" s="171">
        <f>ROUND(I188*H188,2)</f>
        <v>0</v>
      </c>
      <c r="BL188" s="14" t="s">
        <v>123</v>
      </c>
      <c r="BM188" s="14" t="s">
        <v>354</v>
      </c>
    </row>
    <row r="189" s="1" customFormat="1" ht="6.96" customHeight="1">
      <c r="B189" s="47"/>
      <c r="C189" s="48"/>
      <c r="D189" s="48"/>
      <c r="E189" s="48"/>
      <c r="F189" s="48"/>
      <c r="G189" s="48"/>
      <c r="H189" s="48"/>
      <c r="I189" s="122"/>
      <c r="J189" s="48"/>
      <c r="K189" s="48"/>
      <c r="L189" s="32"/>
    </row>
  </sheetData>
  <autoFilter ref="C86:K18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03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3" t="s">
        <v>5</v>
      </c>
      <c r="AT2" s="14" t="s">
        <v>83</v>
      </c>
    </row>
    <row r="3" ht="6.96" customHeight="1">
      <c r="B3" s="15"/>
      <c r="C3" s="16"/>
      <c r="D3" s="16"/>
      <c r="E3" s="16"/>
      <c r="F3" s="16"/>
      <c r="G3" s="16"/>
      <c r="H3" s="16"/>
      <c r="I3" s="104"/>
      <c r="J3" s="16"/>
      <c r="K3" s="16"/>
      <c r="L3" s="17"/>
      <c r="AT3" s="14" t="s">
        <v>80</v>
      </c>
    </row>
    <row r="4" ht="24.96" customHeight="1">
      <c r="B4" s="17"/>
      <c r="D4" s="18" t="s">
        <v>84</v>
      </c>
      <c r="L4" s="17"/>
      <c r="M4" s="19" t="s">
        <v>10</v>
      </c>
      <c r="AT4" s="14" t="s">
        <v>3</v>
      </c>
    </row>
    <row r="5" ht="6.96" customHeight="1">
      <c r="B5" s="17"/>
      <c r="L5" s="17"/>
    </row>
    <row r="6" ht="12" customHeight="1">
      <c r="B6" s="17"/>
      <c r="D6" s="26" t="s">
        <v>16</v>
      </c>
      <c r="L6" s="17"/>
    </row>
    <row r="7" ht="16.5" customHeight="1">
      <c r="B7" s="17"/>
      <c r="E7" s="105" t="str">
        <f>'Rekapitulace stavby'!K6</f>
        <v>Jeremiášova ZC a DC, č. akce 13468, Praha 5</v>
      </c>
      <c r="F7" s="26"/>
      <c r="G7" s="26"/>
      <c r="H7" s="26"/>
      <c r="L7" s="17"/>
    </row>
    <row r="8" s="1" customFormat="1" ht="12" customHeight="1">
      <c r="B8" s="32"/>
      <c r="D8" s="26" t="s">
        <v>85</v>
      </c>
      <c r="I8" s="106"/>
      <c r="L8" s="32"/>
    </row>
    <row r="9" s="1" customFormat="1" ht="36.96" customHeight="1">
      <c r="B9" s="32"/>
      <c r="E9" s="53" t="s">
        <v>355</v>
      </c>
      <c r="F9" s="1"/>
      <c r="G9" s="1"/>
      <c r="H9" s="1"/>
      <c r="I9" s="106"/>
      <c r="L9" s="32"/>
    </row>
    <row r="10" s="1" customFormat="1">
      <c r="B10" s="32"/>
      <c r="I10" s="106"/>
      <c r="L10" s="32"/>
    </row>
    <row r="11" s="1" customFormat="1" ht="12" customHeight="1">
      <c r="B11" s="32"/>
      <c r="D11" s="26" t="s">
        <v>18</v>
      </c>
      <c r="F11" s="14" t="s">
        <v>1</v>
      </c>
      <c r="I11" s="107" t="s">
        <v>19</v>
      </c>
      <c r="J11" s="14" t="s">
        <v>1</v>
      </c>
      <c r="L11" s="32"/>
    </row>
    <row r="12" s="1" customFormat="1" ht="12" customHeight="1">
      <c r="B12" s="32"/>
      <c r="D12" s="26" t="s">
        <v>20</v>
      </c>
      <c r="F12" s="14" t="s">
        <v>21</v>
      </c>
      <c r="I12" s="107" t="s">
        <v>22</v>
      </c>
      <c r="J12" s="55" t="str">
        <f>'Rekapitulace stavby'!AN8</f>
        <v>6. 11. 2018</v>
      </c>
      <c r="L12" s="32"/>
    </row>
    <row r="13" s="1" customFormat="1" ht="10.8" customHeight="1">
      <c r="B13" s="32"/>
      <c r="I13" s="106"/>
      <c r="L13" s="32"/>
    </row>
    <row r="14" s="1" customFormat="1" ht="12" customHeight="1">
      <c r="B14" s="32"/>
      <c r="D14" s="26" t="s">
        <v>24</v>
      </c>
      <c r="I14" s="107" t="s">
        <v>25</v>
      </c>
      <c r="J14" s="14" t="s">
        <v>1</v>
      </c>
      <c r="L14" s="32"/>
    </row>
    <row r="15" s="1" customFormat="1" ht="18" customHeight="1">
      <c r="B15" s="32"/>
      <c r="E15" s="14" t="s">
        <v>26</v>
      </c>
      <c r="I15" s="107" t="s">
        <v>27</v>
      </c>
      <c r="J15" s="14" t="s">
        <v>1</v>
      </c>
      <c r="L15" s="32"/>
    </row>
    <row r="16" s="1" customFormat="1" ht="6.96" customHeight="1">
      <c r="B16" s="32"/>
      <c r="I16" s="106"/>
      <c r="L16" s="32"/>
    </row>
    <row r="17" s="1" customFormat="1" ht="12" customHeight="1">
      <c r="B17" s="32"/>
      <c r="D17" s="26" t="s">
        <v>28</v>
      </c>
      <c r="I17" s="107" t="s">
        <v>25</v>
      </c>
      <c r="J17" s="27" t="str">
        <f>'Rekapitulace stavby'!AN13</f>
        <v>Vyplň údaj</v>
      </c>
      <c r="L17" s="32"/>
    </row>
    <row r="18" s="1" customFormat="1" ht="18" customHeight="1">
      <c r="B18" s="32"/>
      <c r="E18" s="27" t="str">
        <f>'Rekapitulace stavby'!E14</f>
        <v>Vyplň údaj</v>
      </c>
      <c r="F18" s="14"/>
      <c r="G18" s="14"/>
      <c r="H18" s="14"/>
      <c r="I18" s="107" t="s">
        <v>27</v>
      </c>
      <c r="J18" s="27" t="str">
        <f>'Rekapitulace stavby'!AN14</f>
        <v>Vyplň údaj</v>
      </c>
      <c r="L18" s="32"/>
    </row>
    <row r="19" s="1" customFormat="1" ht="6.96" customHeight="1">
      <c r="B19" s="32"/>
      <c r="I19" s="106"/>
      <c r="L19" s="32"/>
    </row>
    <row r="20" s="1" customFormat="1" ht="12" customHeight="1">
      <c r="B20" s="32"/>
      <c r="D20" s="26" t="s">
        <v>30</v>
      </c>
      <c r="I20" s="107" t="s">
        <v>25</v>
      </c>
      <c r="J20" s="14" t="s">
        <v>1</v>
      </c>
      <c r="L20" s="32"/>
    </row>
    <row r="21" s="1" customFormat="1" ht="18" customHeight="1">
      <c r="B21" s="32"/>
      <c r="E21" s="14" t="s">
        <v>31</v>
      </c>
      <c r="I21" s="107" t="s">
        <v>27</v>
      </c>
      <c r="J21" s="14" t="s">
        <v>1</v>
      </c>
      <c r="L21" s="32"/>
    </row>
    <row r="22" s="1" customFormat="1" ht="6.96" customHeight="1">
      <c r="B22" s="32"/>
      <c r="I22" s="106"/>
      <c r="L22" s="32"/>
    </row>
    <row r="23" s="1" customFormat="1" ht="12" customHeight="1">
      <c r="B23" s="32"/>
      <c r="D23" s="26" t="s">
        <v>33</v>
      </c>
      <c r="I23" s="107" t="s">
        <v>25</v>
      </c>
      <c r="J23" s="14" t="str">
        <f>IF('Rekapitulace stavby'!AN19="","",'Rekapitulace stavby'!AN19)</f>
        <v/>
      </c>
      <c r="L23" s="32"/>
    </row>
    <row r="24" s="1" customFormat="1" ht="18" customHeight="1">
      <c r="B24" s="32"/>
      <c r="E24" s="14" t="str">
        <f>IF('Rekapitulace stavby'!E20="","",'Rekapitulace stavby'!E20)</f>
        <v xml:space="preserve"> </v>
      </c>
      <c r="I24" s="107" t="s">
        <v>27</v>
      </c>
      <c r="J24" s="14" t="str">
        <f>IF('Rekapitulace stavby'!AN20="","",'Rekapitulace stavby'!AN20)</f>
        <v/>
      </c>
      <c r="L24" s="32"/>
    </row>
    <row r="25" s="1" customFormat="1" ht="6.96" customHeight="1">
      <c r="B25" s="32"/>
      <c r="I25" s="106"/>
      <c r="L25" s="32"/>
    </row>
    <row r="26" s="1" customFormat="1" ht="12" customHeight="1">
      <c r="B26" s="32"/>
      <c r="D26" s="26" t="s">
        <v>35</v>
      </c>
      <c r="I26" s="106"/>
      <c r="L26" s="32"/>
    </row>
    <row r="27" s="6" customFormat="1" ht="16.5" customHeight="1">
      <c r="B27" s="108"/>
      <c r="E27" s="30" t="s">
        <v>1</v>
      </c>
      <c r="F27" s="30"/>
      <c r="G27" s="30"/>
      <c r="H27" s="30"/>
      <c r="I27" s="109"/>
      <c r="L27" s="108"/>
    </row>
    <row r="28" s="1" customFormat="1" ht="6.96" customHeight="1">
      <c r="B28" s="32"/>
      <c r="I28" s="106"/>
      <c r="L28" s="32"/>
    </row>
    <row r="29" s="1" customFormat="1" ht="6.96" customHeight="1">
      <c r="B29" s="32"/>
      <c r="D29" s="58"/>
      <c r="E29" s="58"/>
      <c r="F29" s="58"/>
      <c r="G29" s="58"/>
      <c r="H29" s="58"/>
      <c r="I29" s="110"/>
      <c r="J29" s="58"/>
      <c r="K29" s="58"/>
      <c r="L29" s="32"/>
    </row>
    <row r="30" s="1" customFormat="1" ht="25.44" customHeight="1">
      <c r="B30" s="32"/>
      <c r="D30" s="111" t="s">
        <v>36</v>
      </c>
      <c r="I30" s="106"/>
      <c r="J30" s="79">
        <f>ROUND(J86, 2)</f>
        <v>0</v>
      </c>
      <c r="L30" s="32"/>
    </row>
    <row r="31" s="1" customFormat="1" ht="6.96" customHeight="1">
      <c r="B31" s="32"/>
      <c r="D31" s="58"/>
      <c r="E31" s="58"/>
      <c r="F31" s="58"/>
      <c r="G31" s="58"/>
      <c r="H31" s="58"/>
      <c r="I31" s="110"/>
      <c r="J31" s="58"/>
      <c r="K31" s="58"/>
      <c r="L31" s="32"/>
    </row>
    <row r="32" s="1" customFormat="1" ht="14.4" customHeight="1">
      <c r="B32" s="32"/>
      <c r="F32" s="36" t="s">
        <v>38</v>
      </c>
      <c r="I32" s="112" t="s">
        <v>37</v>
      </c>
      <c r="J32" s="36" t="s">
        <v>39</v>
      </c>
      <c r="L32" s="32"/>
    </row>
    <row r="33" s="1" customFormat="1" ht="14.4" customHeight="1">
      <c r="B33" s="32"/>
      <c r="D33" s="26" t="s">
        <v>40</v>
      </c>
      <c r="E33" s="26" t="s">
        <v>41</v>
      </c>
      <c r="F33" s="113">
        <f>ROUND((SUM(BE86:BE108)),  2)</f>
        <v>0</v>
      </c>
      <c r="I33" s="114">
        <v>0.20999999999999999</v>
      </c>
      <c r="J33" s="113">
        <f>ROUND(((SUM(BE86:BE108))*I33),  2)</f>
        <v>0</v>
      </c>
      <c r="L33" s="32"/>
    </row>
    <row r="34" s="1" customFormat="1" ht="14.4" customHeight="1">
      <c r="B34" s="32"/>
      <c r="E34" s="26" t="s">
        <v>42</v>
      </c>
      <c r="F34" s="113">
        <f>ROUND((SUM(BF86:BF108)),  2)</f>
        <v>0</v>
      </c>
      <c r="I34" s="114">
        <v>0.14999999999999999</v>
      </c>
      <c r="J34" s="113">
        <f>ROUND(((SUM(BF86:BF108))*I34),  2)</f>
        <v>0</v>
      </c>
      <c r="L34" s="32"/>
    </row>
    <row r="35" hidden="1" s="1" customFormat="1" ht="14.4" customHeight="1">
      <c r="B35" s="32"/>
      <c r="E35" s="26" t="s">
        <v>43</v>
      </c>
      <c r="F35" s="113">
        <f>ROUND((SUM(BG86:BG108)),  2)</f>
        <v>0</v>
      </c>
      <c r="I35" s="114">
        <v>0.20999999999999999</v>
      </c>
      <c r="J35" s="113">
        <f>0</f>
        <v>0</v>
      </c>
      <c r="L35" s="32"/>
    </row>
    <row r="36" hidden="1" s="1" customFormat="1" ht="14.4" customHeight="1">
      <c r="B36" s="32"/>
      <c r="E36" s="26" t="s">
        <v>44</v>
      </c>
      <c r="F36" s="113">
        <f>ROUND((SUM(BH86:BH108)),  2)</f>
        <v>0</v>
      </c>
      <c r="I36" s="114">
        <v>0.14999999999999999</v>
      </c>
      <c r="J36" s="113">
        <f>0</f>
        <v>0</v>
      </c>
      <c r="L36" s="32"/>
    </row>
    <row r="37" hidden="1" s="1" customFormat="1" ht="14.4" customHeight="1">
      <c r="B37" s="32"/>
      <c r="E37" s="26" t="s">
        <v>45</v>
      </c>
      <c r="F37" s="113">
        <f>ROUND((SUM(BI86:BI108)),  2)</f>
        <v>0</v>
      </c>
      <c r="I37" s="114">
        <v>0</v>
      </c>
      <c r="J37" s="113">
        <f>0</f>
        <v>0</v>
      </c>
      <c r="L37" s="32"/>
    </row>
    <row r="38" s="1" customFormat="1" ht="6.96" customHeight="1">
      <c r="B38" s="32"/>
      <c r="I38" s="106"/>
      <c r="L38" s="32"/>
    </row>
    <row r="39" s="1" customFormat="1" ht="25.44" customHeight="1">
      <c r="B39" s="32"/>
      <c r="C39" s="115"/>
      <c r="D39" s="116" t="s">
        <v>46</v>
      </c>
      <c r="E39" s="66"/>
      <c r="F39" s="66"/>
      <c r="G39" s="117" t="s">
        <v>47</v>
      </c>
      <c r="H39" s="118" t="s">
        <v>48</v>
      </c>
      <c r="I39" s="119"/>
      <c r="J39" s="120">
        <f>SUM(J30:J37)</f>
        <v>0</v>
      </c>
      <c r="K39" s="121"/>
      <c r="L39" s="32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122"/>
      <c r="J40" s="48"/>
      <c r="K40" s="48"/>
      <c r="L40" s="32"/>
    </row>
    <row r="44" s="1" customFormat="1" ht="6.96" customHeight="1">
      <c r="B44" s="49"/>
      <c r="C44" s="50"/>
      <c r="D44" s="50"/>
      <c r="E44" s="50"/>
      <c r="F44" s="50"/>
      <c r="G44" s="50"/>
      <c r="H44" s="50"/>
      <c r="I44" s="123"/>
      <c r="J44" s="50"/>
      <c r="K44" s="50"/>
      <c r="L44" s="32"/>
    </row>
    <row r="45" s="1" customFormat="1" ht="24.96" customHeight="1">
      <c r="B45" s="32"/>
      <c r="C45" s="18" t="s">
        <v>87</v>
      </c>
      <c r="I45" s="106"/>
      <c r="L45" s="32"/>
    </row>
    <row r="46" s="1" customFormat="1" ht="6.96" customHeight="1">
      <c r="B46" s="32"/>
      <c r="I46" s="106"/>
      <c r="L46" s="32"/>
    </row>
    <row r="47" s="1" customFormat="1" ht="12" customHeight="1">
      <c r="B47" s="32"/>
      <c r="C47" s="26" t="s">
        <v>16</v>
      </c>
      <c r="I47" s="106"/>
      <c r="L47" s="32"/>
    </row>
    <row r="48" s="1" customFormat="1" ht="16.5" customHeight="1">
      <c r="B48" s="32"/>
      <c r="E48" s="105" t="str">
        <f>E7</f>
        <v>Jeremiášova ZC a DC, č. akce 13468, Praha 5</v>
      </c>
      <c r="F48" s="26"/>
      <c r="G48" s="26"/>
      <c r="H48" s="26"/>
      <c r="I48" s="106"/>
      <c r="L48" s="32"/>
    </row>
    <row r="49" s="1" customFormat="1" ht="12" customHeight="1">
      <c r="B49" s="32"/>
      <c r="C49" s="26" t="s">
        <v>85</v>
      </c>
      <c r="I49" s="106"/>
      <c r="L49" s="32"/>
    </row>
    <row r="50" s="1" customFormat="1" ht="16.5" customHeight="1">
      <c r="B50" s="32"/>
      <c r="E50" s="53" t="str">
        <f>E9</f>
        <v>02 - Ostatní</v>
      </c>
      <c r="F50" s="1"/>
      <c r="G50" s="1"/>
      <c r="H50" s="1"/>
      <c r="I50" s="106"/>
      <c r="L50" s="32"/>
    </row>
    <row r="51" s="1" customFormat="1" ht="6.96" customHeight="1">
      <c r="B51" s="32"/>
      <c r="I51" s="106"/>
      <c r="L51" s="32"/>
    </row>
    <row r="52" s="1" customFormat="1" ht="12" customHeight="1">
      <c r="B52" s="32"/>
      <c r="C52" s="26" t="s">
        <v>20</v>
      </c>
      <c r="F52" s="14" t="str">
        <f>F12</f>
        <v>Praha</v>
      </c>
      <c r="I52" s="107" t="s">
        <v>22</v>
      </c>
      <c r="J52" s="55" t="str">
        <f>IF(J12="","",J12)</f>
        <v>6. 11. 2018</v>
      </c>
      <c r="L52" s="32"/>
    </row>
    <row r="53" s="1" customFormat="1" ht="6.96" customHeight="1">
      <c r="B53" s="32"/>
      <c r="I53" s="106"/>
      <c r="L53" s="32"/>
    </row>
    <row r="54" s="1" customFormat="1" ht="13.65" customHeight="1">
      <c r="B54" s="32"/>
      <c r="C54" s="26" t="s">
        <v>24</v>
      </c>
      <c r="F54" s="14" t="str">
        <f>E15</f>
        <v>TSK a.s.</v>
      </c>
      <c r="I54" s="107" t="s">
        <v>30</v>
      </c>
      <c r="J54" s="30" t="str">
        <f>E21</f>
        <v>AVS Projekt s.r.o.</v>
      </c>
      <c r="L54" s="32"/>
    </row>
    <row r="55" s="1" customFormat="1" ht="13.65" customHeight="1">
      <c r="B55" s="32"/>
      <c r="C55" s="26" t="s">
        <v>28</v>
      </c>
      <c r="F55" s="14" t="str">
        <f>IF(E18="","",E18)</f>
        <v>Vyplň údaj</v>
      </c>
      <c r="I55" s="107" t="s">
        <v>33</v>
      </c>
      <c r="J55" s="30" t="str">
        <f>E24</f>
        <v xml:space="preserve"> </v>
      </c>
      <c r="L55" s="32"/>
    </row>
    <row r="56" s="1" customFormat="1" ht="10.32" customHeight="1">
      <c r="B56" s="32"/>
      <c r="I56" s="106"/>
      <c r="L56" s="32"/>
    </row>
    <row r="57" s="1" customFormat="1" ht="29.28" customHeight="1">
      <c r="B57" s="32"/>
      <c r="C57" s="124" t="s">
        <v>88</v>
      </c>
      <c r="D57" s="115"/>
      <c r="E57" s="115"/>
      <c r="F57" s="115"/>
      <c r="G57" s="115"/>
      <c r="H57" s="115"/>
      <c r="I57" s="125"/>
      <c r="J57" s="126" t="s">
        <v>89</v>
      </c>
      <c r="K57" s="115"/>
      <c r="L57" s="32"/>
    </row>
    <row r="58" s="1" customFormat="1" ht="10.32" customHeight="1">
      <c r="B58" s="32"/>
      <c r="I58" s="106"/>
      <c r="L58" s="32"/>
    </row>
    <row r="59" s="1" customFormat="1" ht="22.8" customHeight="1">
      <c r="B59" s="32"/>
      <c r="C59" s="127" t="s">
        <v>90</v>
      </c>
      <c r="I59" s="106"/>
      <c r="J59" s="79">
        <f>J86</f>
        <v>0</v>
      </c>
      <c r="L59" s="32"/>
      <c r="AU59" s="14" t="s">
        <v>91</v>
      </c>
    </row>
    <row r="60" s="7" customFormat="1" ht="24.96" customHeight="1">
      <c r="B60" s="128"/>
      <c r="D60" s="129" t="s">
        <v>356</v>
      </c>
      <c r="E60" s="130"/>
      <c r="F60" s="130"/>
      <c r="G60" s="130"/>
      <c r="H60" s="130"/>
      <c r="I60" s="131"/>
      <c r="J60" s="132">
        <f>J87</f>
        <v>0</v>
      </c>
      <c r="L60" s="128"/>
    </row>
    <row r="61" s="8" customFormat="1" ht="19.92" customHeight="1">
      <c r="B61" s="133"/>
      <c r="D61" s="134" t="s">
        <v>357</v>
      </c>
      <c r="E61" s="135"/>
      <c r="F61" s="135"/>
      <c r="G61" s="135"/>
      <c r="H61" s="135"/>
      <c r="I61" s="136"/>
      <c r="J61" s="137">
        <f>J88</f>
        <v>0</v>
      </c>
      <c r="L61" s="133"/>
    </row>
    <row r="62" s="8" customFormat="1" ht="19.92" customHeight="1">
      <c r="B62" s="133"/>
      <c r="D62" s="134" t="s">
        <v>358</v>
      </c>
      <c r="E62" s="135"/>
      <c r="F62" s="135"/>
      <c r="G62" s="135"/>
      <c r="H62" s="135"/>
      <c r="I62" s="136"/>
      <c r="J62" s="137">
        <f>J97</f>
        <v>0</v>
      </c>
      <c r="L62" s="133"/>
    </row>
    <row r="63" s="8" customFormat="1" ht="19.92" customHeight="1">
      <c r="B63" s="133"/>
      <c r="D63" s="134" t="s">
        <v>359</v>
      </c>
      <c r="E63" s="135"/>
      <c r="F63" s="135"/>
      <c r="G63" s="135"/>
      <c r="H63" s="135"/>
      <c r="I63" s="136"/>
      <c r="J63" s="137">
        <f>J100</f>
        <v>0</v>
      </c>
      <c r="L63" s="133"/>
    </row>
    <row r="64" s="8" customFormat="1" ht="19.92" customHeight="1">
      <c r="B64" s="133"/>
      <c r="D64" s="134" t="s">
        <v>360</v>
      </c>
      <c r="E64" s="135"/>
      <c r="F64" s="135"/>
      <c r="G64" s="135"/>
      <c r="H64" s="135"/>
      <c r="I64" s="136"/>
      <c r="J64" s="137">
        <f>J102</f>
        <v>0</v>
      </c>
      <c r="L64" s="133"/>
    </row>
    <row r="65" s="8" customFormat="1" ht="19.92" customHeight="1">
      <c r="B65" s="133"/>
      <c r="D65" s="134" t="s">
        <v>361</v>
      </c>
      <c r="E65" s="135"/>
      <c r="F65" s="135"/>
      <c r="G65" s="135"/>
      <c r="H65" s="135"/>
      <c r="I65" s="136"/>
      <c r="J65" s="137">
        <f>J104</f>
        <v>0</v>
      </c>
      <c r="L65" s="133"/>
    </row>
    <row r="66" s="8" customFormat="1" ht="19.92" customHeight="1">
      <c r="B66" s="133"/>
      <c r="D66" s="134" t="s">
        <v>362</v>
      </c>
      <c r="E66" s="135"/>
      <c r="F66" s="135"/>
      <c r="G66" s="135"/>
      <c r="H66" s="135"/>
      <c r="I66" s="136"/>
      <c r="J66" s="137">
        <f>J106</f>
        <v>0</v>
      </c>
      <c r="L66" s="133"/>
    </row>
    <row r="67" s="1" customFormat="1" ht="21.84" customHeight="1">
      <c r="B67" s="32"/>
      <c r="I67" s="106"/>
      <c r="L67" s="32"/>
    </row>
    <row r="68" s="1" customFormat="1" ht="6.96" customHeight="1">
      <c r="B68" s="47"/>
      <c r="C68" s="48"/>
      <c r="D68" s="48"/>
      <c r="E68" s="48"/>
      <c r="F68" s="48"/>
      <c r="G68" s="48"/>
      <c r="H68" s="48"/>
      <c r="I68" s="122"/>
      <c r="J68" s="48"/>
      <c r="K68" s="48"/>
      <c r="L68" s="32"/>
    </row>
    <row r="72" s="1" customFormat="1" ht="6.96" customHeight="1">
      <c r="B72" s="49"/>
      <c r="C72" s="50"/>
      <c r="D72" s="50"/>
      <c r="E72" s="50"/>
      <c r="F72" s="50"/>
      <c r="G72" s="50"/>
      <c r="H72" s="50"/>
      <c r="I72" s="123"/>
      <c r="J72" s="50"/>
      <c r="K72" s="50"/>
      <c r="L72" s="32"/>
    </row>
    <row r="73" s="1" customFormat="1" ht="24.96" customHeight="1">
      <c r="B73" s="32"/>
      <c r="C73" s="18" t="s">
        <v>100</v>
      </c>
      <c r="I73" s="106"/>
      <c r="L73" s="32"/>
    </row>
    <row r="74" s="1" customFormat="1" ht="6.96" customHeight="1">
      <c r="B74" s="32"/>
      <c r="I74" s="106"/>
      <c r="L74" s="32"/>
    </row>
    <row r="75" s="1" customFormat="1" ht="12" customHeight="1">
      <c r="B75" s="32"/>
      <c r="C75" s="26" t="s">
        <v>16</v>
      </c>
      <c r="I75" s="106"/>
      <c r="L75" s="32"/>
    </row>
    <row r="76" s="1" customFormat="1" ht="16.5" customHeight="1">
      <c r="B76" s="32"/>
      <c r="E76" s="105" t="str">
        <f>E7</f>
        <v>Jeremiášova ZC a DC, č. akce 13468, Praha 5</v>
      </c>
      <c r="F76" s="26"/>
      <c r="G76" s="26"/>
      <c r="H76" s="26"/>
      <c r="I76" s="106"/>
      <c r="L76" s="32"/>
    </row>
    <row r="77" s="1" customFormat="1" ht="12" customHeight="1">
      <c r="B77" s="32"/>
      <c r="C77" s="26" t="s">
        <v>85</v>
      </c>
      <c r="I77" s="106"/>
      <c r="L77" s="32"/>
    </row>
    <row r="78" s="1" customFormat="1" ht="16.5" customHeight="1">
      <c r="B78" s="32"/>
      <c r="E78" s="53" t="str">
        <f>E9</f>
        <v>02 - Ostatní</v>
      </c>
      <c r="F78" s="1"/>
      <c r="G78" s="1"/>
      <c r="H78" s="1"/>
      <c r="I78" s="106"/>
      <c r="L78" s="32"/>
    </row>
    <row r="79" s="1" customFormat="1" ht="6.96" customHeight="1">
      <c r="B79" s="32"/>
      <c r="I79" s="106"/>
      <c r="L79" s="32"/>
    </row>
    <row r="80" s="1" customFormat="1" ht="12" customHeight="1">
      <c r="B80" s="32"/>
      <c r="C80" s="26" t="s">
        <v>20</v>
      </c>
      <c r="F80" s="14" t="str">
        <f>F12</f>
        <v>Praha</v>
      </c>
      <c r="I80" s="107" t="s">
        <v>22</v>
      </c>
      <c r="J80" s="55" t="str">
        <f>IF(J12="","",J12)</f>
        <v>6. 11. 2018</v>
      </c>
      <c r="L80" s="32"/>
    </row>
    <row r="81" s="1" customFormat="1" ht="6.96" customHeight="1">
      <c r="B81" s="32"/>
      <c r="I81" s="106"/>
      <c r="L81" s="32"/>
    </row>
    <row r="82" s="1" customFormat="1" ht="13.65" customHeight="1">
      <c r="B82" s="32"/>
      <c r="C82" s="26" t="s">
        <v>24</v>
      </c>
      <c r="F82" s="14" t="str">
        <f>E15</f>
        <v>TSK a.s.</v>
      </c>
      <c r="I82" s="107" t="s">
        <v>30</v>
      </c>
      <c r="J82" s="30" t="str">
        <f>E21</f>
        <v>AVS Projekt s.r.o.</v>
      </c>
      <c r="L82" s="32"/>
    </row>
    <row r="83" s="1" customFormat="1" ht="13.65" customHeight="1">
      <c r="B83" s="32"/>
      <c r="C83" s="26" t="s">
        <v>28</v>
      </c>
      <c r="F83" s="14" t="str">
        <f>IF(E18="","",E18)</f>
        <v>Vyplň údaj</v>
      </c>
      <c r="I83" s="107" t="s">
        <v>33</v>
      </c>
      <c r="J83" s="30" t="str">
        <f>E24</f>
        <v xml:space="preserve"> </v>
      </c>
      <c r="L83" s="32"/>
    </row>
    <row r="84" s="1" customFormat="1" ht="10.32" customHeight="1">
      <c r="B84" s="32"/>
      <c r="I84" s="106"/>
      <c r="L84" s="32"/>
    </row>
    <row r="85" s="9" customFormat="1" ht="29.28" customHeight="1">
      <c r="B85" s="138"/>
      <c r="C85" s="139" t="s">
        <v>101</v>
      </c>
      <c r="D85" s="140" t="s">
        <v>55</v>
      </c>
      <c r="E85" s="140" t="s">
        <v>51</v>
      </c>
      <c r="F85" s="140" t="s">
        <v>52</v>
      </c>
      <c r="G85" s="140" t="s">
        <v>102</v>
      </c>
      <c r="H85" s="140" t="s">
        <v>103</v>
      </c>
      <c r="I85" s="141" t="s">
        <v>104</v>
      </c>
      <c r="J85" s="140" t="s">
        <v>89</v>
      </c>
      <c r="K85" s="142" t="s">
        <v>105</v>
      </c>
      <c r="L85" s="138"/>
      <c r="M85" s="71" t="s">
        <v>1</v>
      </c>
      <c r="N85" s="72" t="s">
        <v>40</v>
      </c>
      <c r="O85" s="72" t="s">
        <v>106</v>
      </c>
      <c r="P85" s="72" t="s">
        <v>107</v>
      </c>
      <c r="Q85" s="72" t="s">
        <v>108</v>
      </c>
      <c r="R85" s="72" t="s">
        <v>109</v>
      </c>
      <c r="S85" s="72" t="s">
        <v>110</v>
      </c>
      <c r="T85" s="72" t="s">
        <v>111</v>
      </c>
      <c r="U85" s="73" t="s">
        <v>112</v>
      </c>
    </row>
    <row r="86" s="1" customFormat="1" ht="22.8" customHeight="1">
      <c r="B86" s="32"/>
      <c r="C86" s="76" t="s">
        <v>113</v>
      </c>
      <c r="I86" s="106"/>
      <c r="J86" s="143">
        <f>BK86</f>
        <v>0</v>
      </c>
      <c r="L86" s="32"/>
      <c r="M86" s="74"/>
      <c r="N86" s="58"/>
      <c r="O86" s="58"/>
      <c r="P86" s="144">
        <f>P87</f>
        <v>0</v>
      </c>
      <c r="Q86" s="58"/>
      <c r="R86" s="144">
        <f>R87</f>
        <v>0.0693</v>
      </c>
      <c r="S86" s="58"/>
      <c r="T86" s="144">
        <f>T87</f>
        <v>0</v>
      </c>
      <c r="U86" s="59"/>
      <c r="AT86" s="14" t="s">
        <v>69</v>
      </c>
      <c r="AU86" s="14" t="s">
        <v>91</v>
      </c>
      <c r="BK86" s="145">
        <f>BK87</f>
        <v>0</v>
      </c>
    </row>
    <row r="87" s="10" customFormat="1" ht="25.92" customHeight="1">
      <c r="B87" s="146"/>
      <c r="D87" s="147" t="s">
        <v>69</v>
      </c>
      <c r="E87" s="148" t="s">
        <v>363</v>
      </c>
      <c r="F87" s="148" t="s">
        <v>364</v>
      </c>
      <c r="I87" s="149"/>
      <c r="J87" s="150">
        <f>BK87</f>
        <v>0</v>
      </c>
      <c r="L87" s="146"/>
      <c r="M87" s="151"/>
      <c r="N87" s="152"/>
      <c r="O87" s="152"/>
      <c r="P87" s="153">
        <f>P88+P97+P100+P102+P104+P106</f>
        <v>0</v>
      </c>
      <c r="Q87" s="152"/>
      <c r="R87" s="153">
        <f>R88+R97+R100+R102+R104+R106</f>
        <v>0.0693</v>
      </c>
      <c r="S87" s="152"/>
      <c r="T87" s="153">
        <f>T88+T97+T100+T102+T104+T106</f>
        <v>0</v>
      </c>
      <c r="U87" s="154"/>
      <c r="AR87" s="147" t="s">
        <v>138</v>
      </c>
      <c r="AT87" s="155" t="s">
        <v>69</v>
      </c>
      <c r="AU87" s="155" t="s">
        <v>70</v>
      </c>
      <c r="AY87" s="147" t="s">
        <v>116</v>
      </c>
      <c r="BK87" s="156">
        <f>BK88+BK97+BK100+BK102+BK104+BK106</f>
        <v>0</v>
      </c>
    </row>
    <row r="88" s="10" customFormat="1" ht="22.8" customHeight="1">
      <c r="B88" s="146"/>
      <c r="D88" s="147" t="s">
        <v>69</v>
      </c>
      <c r="E88" s="157" t="s">
        <v>365</v>
      </c>
      <c r="F88" s="157" t="s">
        <v>366</v>
      </c>
      <c r="I88" s="149"/>
      <c r="J88" s="158">
        <f>BK88</f>
        <v>0</v>
      </c>
      <c r="L88" s="146"/>
      <c r="M88" s="151"/>
      <c r="N88" s="152"/>
      <c r="O88" s="152"/>
      <c r="P88" s="153">
        <f>SUM(P89:P96)</f>
        <v>0</v>
      </c>
      <c r="Q88" s="152"/>
      <c r="R88" s="153">
        <f>SUM(R89:R96)</f>
        <v>0</v>
      </c>
      <c r="S88" s="152"/>
      <c r="T88" s="153">
        <f>SUM(T89:T96)</f>
        <v>0</v>
      </c>
      <c r="U88" s="154"/>
      <c r="AR88" s="147" t="s">
        <v>138</v>
      </c>
      <c r="AT88" s="155" t="s">
        <v>69</v>
      </c>
      <c r="AU88" s="155" t="s">
        <v>78</v>
      </c>
      <c r="AY88" s="147" t="s">
        <v>116</v>
      </c>
      <c r="BK88" s="156">
        <f>SUM(BK89:BK96)</f>
        <v>0</v>
      </c>
    </row>
    <row r="89" s="1" customFormat="1" ht="16.5" customHeight="1">
      <c r="B89" s="159"/>
      <c r="C89" s="160" t="s">
        <v>78</v>
      </c>
      <c r="D89" s="160" t="s">
        <v>118</v>
      </c>
      <c r="E89" s="161" t="s">
        <v>367</v>
      </c>
      <c r="F89" s="162" t="s">
        <v>368</v>
      </c>
      <c r="G89" s="163" t="s">
        <v>369</v>
      </c>
      <c r="H89" s="164">
        <v>1</v>
      </c>
      <c r="I89" s="165"/>
      <c r="J89" s="166">
        <f>ROUND(I89*H89,2)</f>
        <v>0</v>
      </c>
      <c r="K89" s="162" t="s">
        <v>122</v>
      </c>
      <c r="L89" s="32"/>
      <c r="M89" s="167" t="s">
        <v>1</v>
      </c>
      <c r="N89" s="168" t="s">
        <v>41</v>
      </c>
      <c r="O89" s="62"/>
      <c r="P89" s="169">
        <f>O89*H89</f>
        <v>0</v>
      </c>
      <c r="Q89" s="169">
        <v>0</v>
      </c>
      <c r="R89" s="169">
        <f>Q89*H89</f>
        <v>0</v>
      </c>
      <c r="S89" s="169">
        <v>0</v>
      </c>
      <c r="T89" s="169">
        <f>S89*H89</f>
        <v>0</v>
      </c>
      <c r="U89" s="170" t="s">
        <v>1</v>
      </c>
      <c r="AR89" s="14" t="s">
        <v>370</v>
      </c>
      <c r="AT89" s="14" t="s">
        <v>118</v>
      </c>
      <c r="AU89" s="14" t="s">
        <v>80</v>
      </c>
      <c r="AY89" s="14" t="s">
        <v>116</v>
      </c>
      <c r="BE89" s="171">
        <f>IF(N89="základní",J89,0)</f>
        <v>0</v>
      </c>
      <c r="BF89" s="171">
        <f>IF(N89="snížená",J89,0)</f>
        <v>0</v>
      </c>
      <c r="BG89" s="171">
        <f>IF(N89="zákl. přenesená",J89,0)</f>
        <v>0</v>
      </c>
      <c r="BH89" s="171">
        <f>IF(N89="sníž. přenesená",J89,0)</f>
        <v>0</v>
      </c>
      <c r="BI89" s="171">
        <f>IF(N89="nulová",J89,0)</f>
        <v>0</v>
      </c>
      <c r="BJ89" s="14" t="s">
        <v>78</v>
      </c>
      <c r="BK89" s="171">
        <f>ROUND(I89*H89,2)</f>
        <v>0</v>
      </c>
      <c r="BL89" s="14" t="s">
        <v>370</v>
      </c>
      <c r="BM89" s="14" t="s">
        <v>371</v>
      </c>
    </row>
    <row r="90" s="1" customFormat="1" ht="16.5" customHeight="1">
      <c r="B90" s="159"/>
      <c r="C90" s="160" t="s">
        <v>80</v>
      </c>
      <c r="D90" s="160" t="s">
        <v>118</v>
      </c>
      <c r="E90" s="161" t="s">
        <v>372</v>
      </c>
      <c r="F90" s="162" t="s">
        <v>373</v>
      </c>
      <c r="G90" s="163" t="s">
        <v>369</v>
      </c>
      <c r="H90" s="164">
        <v>1</v>
      </c>
      <c r="I90" s="165"/>
      <c r="J90" s="166">
        <f>ROUND(I90*H90,2)</f>
        <v>0</v>
      </c>
      <c r="K90" s="162" t="s">
        <v>122</v>
      </c>
      <c r="L90" s="32"/>
      <c r="M90" s="167" t="s">
        <v>1</v>
      </c>
      <c r="N90" s="168" t="s">
        <v>41</v>
      </c>
      <c r="O90" s="62"/>
      <c r="P90" s="169">
        <f>O90*H90</f>
        <v>0</v>
      </c>
      <c r="Q90" s="169">
        <v>0</v>
      </c>
      <c r="R90" s="169">
        <f>Q90*H90</f>
        <v>0</v>
      </c>
      <c r="S90" s="169">
        <v>0</v>
      </c>
      <c r="T90" s="169">
        <f>S90*H90</f>
        <v>0</v>
      </c>
      <c r="U90" s="170" t="s">
        <v>1</v>
      </c>
      <c r="AR90" s="14" t="s">
        <v>370</v>
      </c>
      <c r="AT90" s="14" t="s">
        <v>118</v>
      </c>
      <c r="AU90" s="14" t="s">
        <v>80</v>
      </c>
      <c r="AY90" s="14" t="s">
        <v>116</v>
      </c>
      <c r="BE90" s="171">
        <f>IF(N90="základní",J90,0)</f>
        <v>0</v>
      </c>
      <c r="BF90" s="171">
        <f>IF(N90="snížená",J90,0)</f>
        <v>0</v>
      </c>
      <c r="BG90" s="171">
        <f>IF(N90="zákl. přenesená",J90,0)</f>
        <v>0</v>
      </c>
      <c r="BH90" s="171">
        <f>IF(N90="sníž. přenesená",J90,0)</f>
        <v>0</v>
      </c>
      <c r="BI90" s="171">
        <f>IF(N90="nulová",J90,0)</f>
        <v>0</v>
      </c>
      <c r="BJ90" s="14" t="s">
        <v>78</v>
      </c>
      <c r="BK90" s="171">
        <f>ROUND(I90*H90,2)</f>
        <v>0</v>
      </c>
      <c r="BL90" s="14" t="s">
        <v>370</v>
      </c>
      <c r="BM90" s="14" t="s">
        <v>374</v>
      </c>
    </row>
    <row r="91" s="1" customFormat="1" ht="16.5" customHeight="1">
      <c r="B91" s="159"/>
      <c r="C91" s="160" t="s">
        <v>132</v>
      </c>
      <c r="D91" s="160" t="s">
        <v>118</v>
      </c>
      <c r="E91" s="161" t="s">
        <v>375</v>
      </c>
      <c r="F91" s="162" t="s">
        <v>376</v>
      </c>
      <c r="G91" s="163" t="s">
        <v>369</v>
      </c>
      <c r="H91" s="164">
        <v>1</v>
      </c>
      <c r="I91" s="165"/>
      <c r="J91" s="166">
        <f>ROUND(I91*H91,2)</f>
        <v>0</v>
      </c>
      <c r="K91" s="162" t="s">
        <v>122</v>
      </c>
      <c r="L91" s="32"/>
      <c r="M91" s="167" t="s">
        <v>1</v>
      </c>
      <c r="N91" s="168" t="s">
        <v>41</v>
      </c>
      <c r="O91" s="62"/>
      <c r="P91" s="169">
        <f>O91*H91</f>
        <v>0</v>
      </c>
      <c r="Q91" s="169">
        <v>0</v>
      </c>
      <c r="R91" s="169">
        <f>Q91*H91</f>
        <v>0</v>
      </c>
      <c r="S91" s="169">
        <v>0</v>
      </c>
      <c r="T91" s="169">
        <f>S91*H91</f>
        <v>0</v>
      </c>
      <c r="U91" s="170" t="s">
        <v>1</v>
      </c>
      <c r="AR91" s="14" t="s">
        <v>370</v>
      </c>
      <c r="AT91" s="14" t="s">
        <v>118</v>
      </c>
      <c r="AU91" s="14" t="s">
        <v>80</v>
      </c>
      <c r="AY91" s="14" t="s">
        <v>116</v>
      </c>
      <c r="BE91" s="171">
        <f>IF(N91="základní",J91,0)</f>
        <v>0</v>
      </c>
      <c r="BF91" s="171">
        <f>IF(N91="snížená",J91,0)</f>
        <v>0</v>
      </c>
      <c r="BG91" s="171">
        <f>IF(N91="zákl. přenesená",J91,0)</f>
        <v>0</v>
      </c>
      <c r="BH91" s="171">
        <f>IF(N91="sníž. přenesená",J91,0)</f>
        <v>0</v>
      </c>
      <c r="BI91" s="171">
        <f>IF(N91="nulová",J91,0)</f>
        <v>0</v>
      </c>
      <c r="BJ91" s="14" t="s">
        <v>78</v>
      </c>
      <c r="BK91" s="171">
        <f>ROUND(I91*H91,2)</f>
        <v>0</v>
      </c>
      <c r="BL91" s="14" t="s">
        <v>370</v>
      </c>
      <c r="BM91" s="14" t="s">
        <v>377</v>
      </c>
    </row>
    <row r="92" s="1" customFormat="1" ht="16.5" customHeight="1">
      <c r="B92" s="159"/>
      <c r="C92" s="160" t="s">
        <v>123</v>
      </c>
      <c r="D92" s="160" t="s">
        <v>118</v>
      </c>
      <c r="E92" s="161" t="s">
        <v>378</v>
      </c>
      <c r="F92" s="162" t="s">
        <v>379</v>
      </c>
      <c r="G92" s="163" t="s">
        <v>369</v>
      </c>
      <c r="H92" s="164">
        <v>1</v>
      </c>
      <c r="I92" s="165"/>
      <c r="J92" s="166">
        <f>ROUND(I92*H92,2)</f>
        <v>0</v>
      </c>
      <c r="K92" s="162" t="s">
        <v>122</v>
      </c>
      <c r="L92" s="32"/>
      <c r="M92" s="167" t="s">
        <v>1</v>
      </c>
      <c r="N92" s="168" t="s">
        <v>41</v>
      </c>
      <c r="O92" s="62"/>
      <c r="P92" s="169">
        <f>O92*H92</f>
        <v>0</v>
      </c>
      <c r="Q92" s="169">
        <v>0</v>
      </c>
      <c r="R92" s="169">
        <f>Q92*H92</f>
        <v>0</v>
      </c>
      <c r="S92" s="169">
        <v>0</v>
      </c>
      <c r="T92" s="169">
        <f>S92*H92</f>
        <v>0</v>
      </c>
      <c r="U92" s="170" t="s">
        <v>1</v>
      </c>
      <c r="AR92" s="14" t="s">
        <v>370</v>
      </c>
      <c r="AT92" s="14" t="s">
        <v>118</v>
      </c>
      <c r="AU92" s="14" t="s">
        <v>80</v>
      </c>
      <c r="AY92" s="14" t="s">
        <v>116</v>
      </c>
      <c r="BE92" s="171">
        <f>IF(N92="základní",J92,0)</f>
        <v>0</v>
      </c>
      <c r="BF92" s="171">
        <f>IF(N92="snížená",J92,0)</f>
        <v>0</v>
      </c>
      <c r="BG92" s="171">
        <f>IF(N92="zákl. přenesená",J92,0)</f>
        <v>0</v>
      </c>
      <c r="BH92" s="171">
        <f>IF(N92="sníž. přenesená",J92,0)</f>
        <v>0</v>
      </c>
      <c r="BI92" s="171">
        <f>IF(N92="nulová",J92,0)</f>
        <v>0</v>
      </c>
      <c r="BJ92" s="14" t="s">
        <v>78</v>
      </c>
      <c r="BK92" s="171">
        <f>ROUND(I92*H92,2)</f>
        <v>0</v>
      </c>
      <c r="BL92" s="14" t="s">
        <v>370</v>
      </c>
      <c r="BM92" s="14" t="s">
        <v>380</v>
      </c>
    </row>
    <row r="93" s="1" customFormat="1" ht="16.5" customHeight="1">
      <c r="B93" s="159"/>
      <c r="C93" s="160" t="s">
        <v>138</v>
      </c>
      <c r="D93" s="160" t="s">
        <v>118</v>
      </c>
      <c r="E93" s="161" t="s">
        <v>381</v>
      </c>
      <c r="F93" s="162" t="s">
        <v>382</v>
      </c>
      <c r="G93" s="163" t="s">
        <v>369</v>
      </c>
      <c r="H93" s="164">
        <v>1</v>
      </c>
      <c r="I93" s="165"/>
      <c r="J93" s="166">
        <f>ROUND(I93*H93,2)</f>
        <v>0</v>
      </c>
      <c r="K93" s="162" t="s">
        <v>122</v>
      </c>
      <c r="L93" s="32"/>
      <c r="M93" s="167" t="s">
        <v>1</v>
      </c>
      <c r="N93" s="168" t="s">
        <v>41</v>
      </c>
      <c r="O93" s="62"/>
      <c r="P93" s="169">
        <f>O93*H93</f>
        <v>0</v>
      </c>
      <c r="Q93" s="169">
        <v>0</v>
      </c>
      <c r="R93" s="169">
        <f>Q93*H93</f>
        <v>0</v>
      </c>
      <c r="S93" s="169">
        <v>0</v>
      </c>
      <c r="T93" s="169">
        <f>S93*H93</f>
        <v>0</v>
      </c>
      <c r="U93" s="170" t="s">
        <v>1</v>
      </c>
      <c r="AR93" s="14" t="s">
        <v>370</v>
      </c>
      <c r="AT93" s="14" t="s">
        <v>118</v>
      </c>
      <c r="AU93" s="14" t="s">
        <v>80</v>
      </c>
      <c r="AY93" s="14" t="s">
        <v>116</v>
      </c>
      <c r="BE93" s="171">
        <f>IF(N93="základní",J93,0)</f>
        <v>0</v>
      </c>
      <c r="BF93" s="171">
        <f>IF(N93="snížená",J93,0)</f>
        <v>0</v>
      </c>
      <c r="BG93" s="171">
        <f>IF(N93="zákl. přenesená",J93,0)</f>
        <v>0</v>
      </c>
      <c r="BH93" s="171">
        <f>IF(N93="sníž. přenesená",J93,0)</f>
        <v>0</v>
      </c>
      <c r="BI93" s="171">
        <f>IF(N93="nulová",J93,0)</f>
        <v>0</v>
      </c>
      <c r="BJ93" s="14" t="s">
        <v>78</v>
      </c>
      <c r="BK93" s="171">
        <f>ROUND(I93*H93,2)</f>
        <v>0</v>
      </c>
      <c r="BL93" s="14" t="s">
        <v>370</v>
      </c>
      <c r="BM93" s="14" t="s">
        <v>383</v>
      </c>
    </row>
    <row r="94" s="1" customFormat="1" ht="16.5" customHeight="1">
      <c r="B94" s="159"/>
      <c r="C94" s="160" t="s">
        <v>145</v>
      </c>
      <c r="D94" s="160" t="s">
        <v>118</v>
      </c>
      <c r="E94" s="161" t="s">
        <v>384</v>
      </c>
      <c r="F94" s="162" t="s">
        <v>385</v>
      </c>
      <c r="G94" s="163" t="s">
        <v>369</v>
      </c>
      <c r="H94" s="164">
        <v>1</v>
      </c>
      <c r="I94" s="165"/>
      <c r="J94" s="166">
        <f>ROUND(I94*H94,2)</f>
        <v>0</v>
      </c>
      <c r="K94" s="162" t="s">
        <v>122</v>
      </c>
      <c r="L94" s="32"/>
      <c r="M94" s="167" t="s">
        <v>1</v>
      </c>
      <c r="N94" s="168" t="s">
        <v>41</v>
      </c>
      <c r="O94" s="62"/>
      <c r="P94" s="169">
        <f>O94*H94</f>
        <v>0</v>
      </c>
      <c r="Q94" s="169">
        <v>0</v>
      </c>
      <c r="R94" s="169">
        <f>Q94*H94</f>
        <v>0</v>
      </c>
      <c r="S94" s="169">
        <v>0</v>
      </c>
      <c r="T94" s="169">
        <f>S94*H94</f>
        <v>0</v>
      </c>
      <c r="U94" s="170" t="s">
        <v>1</v>
      </c>
      <c r="AR94" s="14" t="s">
        <v>370</v>
      </c>
      <c r="AT94" s="14" t="s">
        <v>118</v>
      </c>
      <c r="AU94" s="14" t="s">
        <v>80</v>
      </c>
      <c r="AY94" s="14" t="s">
        <v>116</v>
      </c>
      <c r="BE94" s="171">
        <f>IF(N94="základní",J94,0)</f>
        <v>0</v>
      </c>
      <c r="BF94" s="171">
        <f>IF(N94="snížená",J94,0)</f>
        <v>0</v>
      </c>
      <c r="BG94" s="171">
        <f>IF(N94="zákl. přenesená",J94,0)</f>
        <v>0</v>
      </c>
      <c r="BH94" s="171">
        <f>IF(N94="sníž. přenesená",J94,0)</f>
        <v>0</v>
      </c>
      <c r="BI94" s="171">
        <f>IF(N94="nulová",J94,0)</f>
        <v>0</v>
      </c>
      <c r="BJ94" s="14" t="s">
        <v>78</v>
      </c>
      <c r="BK94" s="171">
        <f>ROUND(I94*H94,2)</f>
        <v>0</v>
      </c>
      <c r="BL94" s="14" t="s">
        <v>370</v>
      </c>
      <c r="BM94" s="14" t="s">
        <v>386</v>
      </c>
    </row>
    <row r="95" s="1" customFormat="1" ht="16.5" customHeight="1">
      <c r="B95" s="159"/>
      <c r="C95" s="160" t="s">
        <v>149</v>
      </c>
      <c r="D95" s="160" t="s">
        <v>118</v>
      </c>
      <c r="E95" s="161" t="s">
        <v>387</v>
      </c>
      <c r="F95" s="162" t="s">
        <v>388</v>
      </c>
      <c r="G95" s="163" t="s">
        <v>369</v>
      </c>
      <c r="H95" s="164">
        <v>1</v>
      </c>
      <c r="I95" s="165"/>
      <c r="J95" s="166">
        <f>ROUND(I95*H95,2)</f>
        <v>0</v>
      </c>
      <c r="K95" s="162" t="s">
        <v>122</v>
      </c>
      <c r="L95" s="32"/>
      <c r="M95" s="167" t="s">
        <v>1</v>
      </c>
      <c r="N95" s="168" t="s">
        <v>41</v>
      </c>
      <c r="O95" s="62"/>
      <c r="P95" s="169">
        <f>O95*H95</f>
        <v>0</v>
      </c>
      <c r="Q95" s="169">
        <v>0</v>
      </c>
      <c r="R95" s="169">
        <f>Q95*H95</f>
        <v>0</v>
      </c>
      <c r="S95" s="169">
        <v>0</v>
      </c>
      <c r="T95" s="169">
        <f>S95*H95</f>
        <v>0</v>
      </c>
      <c r="U95" s="170" t="s">
        <v>1</v>
      </c>
      <c r="AR95" s="14" t="s">
        <v>370</v>
      </c>
      <c r="AT95" s="14" t="s">
        <v>118</v>
      </c>
      <c r="AU95" s="14" t="s">
        <v>80</v>
      </c>
      <c r="AY95" s="14" t="s">
        <v>116</v>
      </c>
      <c r="BE95" s="171">
        <f>IF(N95="základní",J95,0)</f>
        <v>0</v>
      </c>
      <c r="BF95" s="171">
        <f>IF(N95="snížená",J95,0)</f>
        <v>0</v>
      </c>
      <c r="BG95" s="171">
        <f>IF(N95="zákl. přenesená",J95,0)</f>
        <v>0</v>
      </c>
      <c r="BH95" s="171">
        <f>IF(N95="sníž. přenesená",J95,0)</f>
        <v>0</v>
      </c>
      <c r="BI95" s="171">
        <f>IF(N95="nulová",J95,0)</f>
        <v>0</v>
      </c>
      <c r="BJ95" s="14" t="s">
        <v>78</v>
      </c>
      <c r="BK95" s="171">
        <f>ROUND(I95*H95,2)</f>
        <v>0</v>
      </c>
      <c r="BL95" s="14" t="s">
        <v>370</v>
      </c>
      <c r="BM95" s="14" t="s">
        <v>389</v>
      </c>
    </row>
    <row r="96" s="1" customFormat="1" ht="16.5" customHeight="1">
      <c r="B96" s="159"/>
      <c r="C96" s="160" t="s">
        <v>153</v>
      </c>
      <c r="D96" s="160" t="s">
        <v>118</v>
      </c>
      <c r="E96" s="161" t="s">
        <v>390</v>
      </c>
      <c r="F96" s="162" t="s">
        <v>391</v>
      </c>
      <c r="G96" s="163" t="s">
        <v>369</v>
      </c>
      <c r="H96" s="164">
        <v>1</v>
      </c>
      <c r="I96" s="165"/>
      <c r="J96" s="166">
        <f>ROUND(I96*H96,2)</f>
        <v>0</v>
      </c>
      <c r="K96" s="162" t="s">
        <v>122</v>
      </c>
      <c r="L96" s="32"/>
      <c r="M96" s="167" t="s">
        <v>1</v>
      </c>
      <c r="N96" s="168" t="s">
        <v>41</v>
      </c>
      <c r="O96" s="62"/>
      <c r="P96" s="169">
        <f>O96*H96</f>
        <v>0</v>
      </c>
      <c r="Q96" s="169">
        <v>0</v>
      </c>
      <c r="R96" s="169">
        <f>Q96*H96</f>
        <v>0</v>
      </c>
      <c r="S96" s="169">
        <v>0</v>
      </c>
      <c r="T96" s="169">
        <f>S96*H96</f>
        <v>0</v>
      </c>
      <c r="U96" s="170" t="s">
        <v>1</v>
      </c>
      <c r="AR96" s="14" t="s">
        <v>370</v>
      </c>
      <c r="AT96" s="14" t="s">
        <v>118</v>
      </c>
      <c r="AU96" s="14" t="s">
        <v>80</v>
      </c>
      <c r="AY96" s="14" t="s">
        <v>116</v>
      </c>
      <c r="BE96" s="171">
        <f>IF(N96="základní",J96,0)</f>
        <v>0</v>
      </c>
      <c r="BF96" s="171">
        <f>IF(N96="snížená",J96,0)</f>
        <v>0</v>
      </c>
      <c r="BG96" s="171">
        <f>IF(N96="zákl. přenesená",J96,0)</f>
        <v>0</v>
      </c>
      <c r="BH96" s="171">
        <f>IF(N96="sníž. přenesená",J96,0)</f>
        <v>0</v>
      </c>
      <c r="BI96" s="171">
        <f>IF(N96="nulová",J96,0)</f>
        <v>0</v>
      </c>
      <c r="BJ96" s="14" t="s">
        <v>78</v>
      </c>
      <c r="BK96" s="171">
        <f>ROUND(I96*H96,2)</f>
        <v>0</v>
      </c>
      <c r="BL96" s="14" t="s">
        <v>370</v>
      </c>
      <c r="BM96" s="14" t="s">
        <v>392</v>
      </c>
    </row>
    <row r="97" s="10" customFormat="1" ht="22.8" customHeight="1">
      <c r="B97" s="146"/>
      <c r="D97" s="147" t="s">
        <v>69</v>
      </c>
      <c r="E97" s="157" t="s">
        <v>393</v>
      </c>
      <c r="F97" s="157" t="s">
        <v>394</v>
      </c>
      <c r="I97" s="149"/>
      <c r="J97" s="158">
        <f>BK97</f>
        <v>0</v>
      </c>
      <c r="L97" s="146"/>
      <c r="M97" s="151"/>
      <c r="N97" s="152"/>
      <c r="O97" s="152"/>
      <c r="P97" s="153">
        <f>SUM(P98:P99)</f>
        <v>0</v>
      </c>
      <c r="Q97" s="152"/>
      <c r="R97" s="153">
        <f>SUM(R98:R99)</f>
        <v>0</v>
      </c>
      <c r="S97" s="152"/>
      <c r="T97" s="153">
        <f>SUM(T98:T99)</f>
        <v>0</v>
      </c>
      <c r="U97" s="154"/>
      <c r="AR97" s="147" t="s">
        <v>138</v>
      </c>
      <c r="AT97" s="155" t="s">
        <v>69</v>
      </c>
      <c r="AU97" s="155" t="s">
        <v>78</v>
      </c>
      <c r="AY97" s="147" t="s">
        <v>116</v>
      </c>
      <c r="BK97" s="156">
        <f>SUM(BK98:BK99)</f>
        <v>0</v>
      </c>
    </row>
    <row r="98" s="1" customFormat="1" ht="16.5" customHeight="1">
      <c r="B98" s="159"/>
      <c r="C98" s="160" t="s">
        <v>158</v>
      </c>
      <c r="D98" s="160" t="s">
        <v>118</v>
      </c>
      <c r="E98" s="161" t="s">
        <v>395</v>
      </c>
      <c r="F98" s="162" t="s">
        <v>394</v>
      </c>
      <c r="G98" s="163" t="s">
        <v>369</v>
      </c>
      <c r="H98" s="164">
        <v>1</v>
      </c>
      <c r="I98" s="165"/>
      <c r="J98" s="166">
        <f>ROUND(I98*H98,2)</f>
        <v>0</v>
      </c>
      <c r="K98" s="162" t="s">
        <v>122</v>
      </c>
      <c r="L98" s="32"/>
      <c r="M98" s="167" t="s">
        <v>1</v>
      </c>
      <c r="N98" s="168" t="s">
        <v>41</v>
      </c>
      <c r="O98" s="62"/>
      <c r="P98" s="169">
        <f>O98*H98</f>
        <v>0</v>
      </c>
      <c r="Q98" s="169">
        <v>0</v>
      </c>
      <c r="R98" s="169">
        <f>Q98*H98</f>
        <v>0</v>
      </c>
      <c r="S98" s="169">
        <v>0</v>
      </c>
      <c r="T98" s="169">
        <f>S98*H98</f>
        <v>0</v>
      </c>
      <c r="U98" s="170" t="s">
        <v>1</v>
      </c>
      <c r="AR98" s="14" t="s">
        <v>370</v>
      </c>
      <c r="AT98" s="14" t="s">
        <v>118</v>
      </c>
      <c r="AU98" s="14" t="s">
        <v>80</v>
      </c>
      <c r="AY98" s="14" t="s">
        <v>116</v>
      </c>
      <c r="BE98" s="171">
        <f>IF(N98="základní",J98,0)</f>
        <v>0</v>
      </c>
      <c r="BF98" s="171">
        <f>IF(N98="snížená",J98,0)</f>
        <v>0</v>
      </c>
      <c r="BG98" s="171">
        <f>IF(N98="zákl. přenesená",J98,0)</f>
        <v>0</v>
      </c>
      <c r="BH98" s="171">
        <f>IF(N98="sníž. přenesená",J98,0)</f>
        <v>0</v>
      </c>
      <c r="BI98" s="171">
        <f>IF(N98="nulová",J98,0)</f>
        <v>0</v>
      </c>
      <c r="BJ98" s="14" t="s">
        <v>78</v>
      </c>
      <c r="BK98" s="171">
        <f>ROUND(I98*H98,2)</f>
        <v>0</v>
      </c>
      <c r="BL98" s="14" t="s">
        <v>370</v>
      </c>
      <c r="BM98" s="14" t="s">
        <v>396</v>
      </c>
    </row>
    <row r="99" s="1" customFormat="1" ht="16.5" customHeight="1">
      <c r="B99" s="159"/>
      <c r="C99" s="160" t="s">
        <v>163</v>
      </c>
      <c r="D99" s="160" t="s">
        <v>118</v>
      </c>
      <c r="E99" s="161" t="s">
        <v>397</v>
      </c>
      <c r="F99" s="162" t="s">
        <v>398</v>
      </c>
      <c r="G99" s="163" t="s">
        <v>369</v>
      </c>
      <c r="H99" s="164">
        <v>1</v>
      </c>
      <c r="I99" s="165"/>
      <c r="J99" s="166">
        <f>ROUND(I99*H99,2)</f>
        <v>0</v>
      </c>
      <c r="K99" s="162" t="s">
        <v>122</v>
      </c>
      <c r="L99" s="32"/>
      <c r="M99" s="167" t="s">
        <v>1</v>
      </c>
      <c r="N99" s="168" t="s">
        <v>41</v>
      </c>
      <c r="O99" s="62"/>
      <c r="P99" s="169">
        <f>O99*H99</f>
        <v>0</v>
      </c>
      <c r="Q99" s="169">
        <v>0</v>
      </c>
      <c r="R99" s="169">
        <f>Q99*H99</f>
        <v>0</v>
      </c>
      <c r="S99" s="169">
        <v>0</v>
      </c>
      <c r="T99" s="169">
        <f>S99*H99</f>
        <v>0</v>
      </c>
      <c r="U99" s="170" t="s">
        <v>1</v>
      </c>
      <c r="AR99" s="14" t="s">
        <v>370</v>
      </c>
      <c r="AT99" s="14" t="s">
        <v>118</v>
      </c>
      <c r="AU99" s="14" t="s">
        <v>80</v>
      </c>
      <c r="AY99" s="14" t="s">
        <v>116</v>
      </c>
      <c r="BE99" s="171">
        <f>IF(N99="základní",J99,0)</f>
        <v>0</v>
      </c>
      <c r="BF99" s="171">
        <f>IF(N99="snížená",J99,0)</f>
        <v>0</v>
      </c>
      <c r="BG99" s="171">
        <f>IF(N99="zákl. přenesená",J99,0)</f>
        <v>0</v>
      </c>
      <c r="BH99" s="171">
        <f>IF(N99="sníž. přenesená",J99,0)</f>
        <v>0</v>
      </c>
      <c r="BI99" s="171">
        <f>IF(N99="nulová",J99,0)</f>
        <v>0</v>
      </c>
      <c r="BJ99" s="14" t="s">
        <v>78</v>
      </c>
      <c r="BK99" s="171">
        <f>ROUND(I99*H99,2)</f>
        <v>0</v>
      </c>
      <c r="BL99" s="14" t="s">
        <v>370</v>
      </c>
      <c r="BM99" s="14" t="s">
        <v>399</v>
      </c>
    </row>
    <row r="100" s="10" customFormat="1" ht="22.8" customHeight="1">
      <c r="B100" s="146"/>
      <c r="D100" s="147" t="s">
        <v>69</v>
      </c>
      <c r="E100" s="157" t="s">
        <v>400</v>
      </c>
      <c r="F100" s="157" t="s">
        <v>401</v>
      </c>
      <c r="I100" s="149"/>
      <c r="J100" s="158">
        <f>BK100</f>
        <v>0</v>
      </c>
      <c r="L100" s="146"/>
      <c r="M100" s="151"/>
      <c r="N100" s="152"/>
      <c r="O100" s="152"/>
      <c r="P100" s="153">
        <f>P101</f>
        <v>0</v>
      </c>
      <c r="Q100" s="152"/>
      <c r="R100" s="153">
        <f>R101</f>
        <v>0</v>
      </c>
      <c r="S100" s="152"/>
      <c r="T100" s="153">
        <f>T101</f>
        <v>0</v>
      </c>
      <c r="U100" s="154"/>
      <c r="AR100" s="147" t="s">
        <v>138</v>
      </c>
      <c r="AT100" s="155" t="s">
        <v>69</v>
      </c>
      <c r="AU100" s="155" t="s">
        <v>78</v>
      </c>
      <c r="AY100" s="147" t="s">
        <v>116</v>
      </c>
      <c r="BK100" s="156">
        <f>BK101</f>
        <v>0</v>
      </c>
    </row>
    <row r="101" s="1" customFormat="1" ht="16.5" customHeight="1">
      <c r="B101" s="159"/>
      <c r="C101" s="160" t="s">
        <v>175</v>
      </c>
      <c r="D101" s="160" t="s">
        <v>118</v>
      </c>
      <c r="E101" s="161" t="s">
        <v>402</v>
      </c>
      <c r="F101" s="162" t="s">
        <v>403</v>
      </c>
      <c r="G101" s="163" t="s">
        <v>369</v>
      </c>
      <c r="H101" s="164">
        <v>6</v>
      </c>
      <c r="I101" s="165"/>
      <c r="J101" s="166">
        <f>ROUND(I101*H101,2)</f>
        <v>0</v>
      </c>
      <c r="K101" s="162" t="s">
        <v>122</v>
      </c>
      <c r="L101" s="32"/>
      <c r="M101" s="167" t="s">
        <v>1</v>
      </c>
      <c r="N101" s="168" t="s">
        <v>41</v>
      </c>
      <c r="O101" s="62"/>
      <c r="P101" s="169">
        <f>O101*H101</f>
        <v>0</v>
      </c>
      <c r="Q101" s="169">
        <v>0</v>
      </c>
      <c r="R101" s="169">
        <f>Q101*H101</f>
        <v>0</v>
      </c>
      <c r="S101" s="169">
        <v>0</v>
      </c>
      <c r="T101" s="169">
        <f>S101*H101</f>
        <v>0</v>
      </c>
      <c r="U101" s="170" t="s">
        <v>1</v>
      </c>
      <c r="AR101" s="14" t="s">
        <v>370</v>
      </c>
      <c r="AT101" s="14" t="s">
        <v>118</v>
      </c>
      <c r="AU101" s="14" t="s">
        <v>80</v>
      </c>
      <c r="AY101" s="14" t="s">
        <v>116</v>
      </c>
      <c r="BE101" s="171">
        <f>IF(N101="základní",J101,0)</f>
        <v>0</v>
      </c>
      <c r="BF101" s="171">
        <f>IF(N101="snížená",J101,0)</f>
        <v>0</v>
      </c>
      <c r="BG101" s="171">
        <f>IF(N101="zákl. přenesená",J101,0)</f>
        <v>0</v>
      </c>
      <c r="BH101" s="171">
        <f>IF(N101="sníž. přenesená",J101,0)</f>
        <v>0</v>
      </c>
      <c r="BI101" s="171">
        <f>IF(N101="nulová",J101,0)</f>
        <v>0</v>
      </c>
      <c r="BJ101" s="14" t="s">
        <v>78</v>
      </c>
      <c r="BK101" s="171">
        <f>ROUND(I101*H101,2)</f>
        <v>0</v>
      </c>
      <c r="BL101" s="14" t="s">
        <v>370</v>
      </c>
      <c r="BM101" s="14" t="s">
        <v>404</v>
      </c>
    </row>
    <row r="102" s="10" customFormat="1" ht="22.8" customHeight="1">
      <c r="B102" s="146"/>
      <c r="D102" s="147" t="s">
        <v>69</v>
      </c>
      <c r="E102" s="157" t="s">
        <v>405</v>
      </c>
      <c r="F102" s="157" t="s">
        <v>406</v>
      </c>
      <c r="I102" s="149"/>
      <c r="J102" s="158">
        <f>BK102</f>
        <v>0</v>
      </c>
      <c r="L102" s="146"/>
      <c r="M102" s="151"/>
      <c r="N102" s="152"/>
      <c r="O102" s="152"/>
      <c r="P102" s="153">
        <f>P103</f>
        <v>0</v>
      </c>
      <c r="Q102" s="152"/>
      <c r="R102" s="153">
        <f>R103</f>
        <v>0</v>
      </c>
      <c r="S102" s="152"/>
      <c r="T102" s="153">
        <f>T103</f>
        <v>0</v>
      </c>
      <c r="U102" s="154"/>
      <c r="AR102" s="147" t="s">
        <v>138</v>
      </c>
      <c r="AT102" s="155" t="s">
        <v>69</v>
      </c>
      <c r="AU102" s="155" t="s">
        <v>78</v>
      </c>
      <c r="AY102" s="147" t="s">
        <v>116</v>
      </c>
      <c r="BK102" s="156">
        <f>BK103</f>
        <v>0</v>
      </c>
    </row>
    <row r="103" s="1" customFormat="1" ht="16.5" customHeight="1">
      <c r="B103" s="159"/>
      <c r="C103" s="160" t="s">
        <v>181</v>
      </c>
      <c r="D103" s="160" t="s">
        <v>118</v>
      </c>
      <c r="E103" s="161" t="s">
        <v>407</v>
      </c>
      <c r="F103" s="162" t="s">
        <v>406</v>
      </c>
      <c r="G103" s="163" t="s">
        <v>408</v>
      </c>
      <c r="H103" s="164"/>
      <c r="I103" s="165"/>
      <c r="J103" s="166">
        <f>ROUND(I103*H103,2)</f>
        <v>0</v>
      </c>
      <c r="K103" s="162" t="s">
        <v>122</v>
      </c>
      <c r="L103" s="32"/>
      <c r="M103" s="167" t="s">
        <v>1</v>
      </c>
      <c r="N103" s="168" t="s">
        <v>41</v>
      </c>
      <c r="O103" s="62"/>
      <c r="P103" s="169">
        <f>O103*H103</f>
        <v>0</v>
      </c>
      <c r="Q103" s="169">
        <v>0</v>
      </c>
      <c r="R103" s="169">
        <f>Q103*H103</f>
        <v>0</v>
      </c>
      <c r="S103" s="169">
        <v>0</v>
      </c>
      <c r="T103" s="169">
        <f>S103*H103</f>
        <v>0</v>
      </c>
      <c r="U103" s="170" t="s">
        <v>1</v>
      </c>
      <c r="AR103" s="14" t="s">
        <v>370</v>
      </c>
      <c r="AT103" s="14" t="s">
        <v>118</v>
      </c>
      <c r="AU103" s="14" t="s">
        <v>80</v>
      </c>
      <c r="AY103" s="14" t="s">
        <v>116</v>
      </c>
      <c r="BE103" s="171">
        <f>IF(N103="základní",J103,0)</f>
        <v>0</v>
      </c>
      <c r="BF103" s="171">
        <f>IF(N103="snížená",J103,0)</f>
        <v>0</v>
      </c>
      <c r="BG103" s="171">
        <f>IF(N103="zákl. přenesená",J103,0)</f>
        <v>0</v>
      </c>
      <c r="BH103" s="171">
        <f>IF(N103="sníž. přenesená",J103,0)</f>
        <v>0</v>
      </c>
      <c r="BI103" s="171">
        <f>IF(N103="nulová",J103,0)</f>
        <v>0</v>
      </c>
      <c r="BJ103" s="14" t="s">
        <v>78</v>
      </c>
      <c r="BK103" s="171">
        <f>ROUND(I103*H103,2)</f>
        <v>0</v>
      </c>
      <c r="BL103" s="14" t="s">
        <v>370</v>
      </c>
      <c r="BM103" s="14" t="s">
        <v>409</v>
      </c>
    </row>
    <row r="104" s="10" customFormat="1" ht="22.8" customHeight="1">
      <c r="B104" s="146"/>
      <c r="D104" s="147" t="s">
        <v>69</v>
      </c>
      <c r="E104" s="157" t="s">
        <v>410</v>
      </c>
      <c r="F104" s="157" t="s">
        <v>411</v>
      </c>
      <c r="I104" s="149"/>
      <c r="J104" s="158">
        <f>BK104</f>
        <v>0</v>
      </c>
      <c r="L104" s="146"/>
      <c r="M104" s="151"/>
      <c r="N104" s="152"/>
      <c r="O104" s="152"/>
      <c r="P104" s="153">
        <f>P105</f>
        <v>0</v>
      </c>
      <c r="Q104" s="152"/>
      <c r="R104" s="153">
        <f>R105</f>
        <v>0</v>
      </c>
      <c r="S104" s="152"/>
      <c r="T104" s="153">
        <f>T105</f>
        <v>0</v>
      </c>
      <c r="U104" s="154"/>
      <c r="AR104" s="147" t="s">
        <v>138</v>
      </c>
      <c r="AT104" s="155" t="s">
        <v>69</v>
      </c>
      <c r="AU104" s="155" t="s">
        <v>78</v>
      </c>
      <c r="AY104" s="147" t="s">
        <v>116</v>
      </c>
      <c r="BK104" s="156">
        <f>BK105</f>
        <v>0</v>
      </c>
    </row>
    <row r="105" s="1" customFormat="1" ht="16.5" customHeight="1">
      <c r="B105" s="159"/>
      <c r="C105" s="160" t="s">
        <v>185</v>
      </c>
      <c r="D105" s="160" t="s">
        <v>118</v>
      </c>
      <c r="E105" s="161" t="s">
        <v>412</v>
      </c>
      <c r="F105" s="162" t="s">
        <v>411</v>
      </c>
      <c r="G105" s="163" t="s">
        <v>408</v>
      </c>
      <c r="H105" s="164"/>
      <c r="I105" s="165"/>
      <c r="J105" s="166">
        <f>ROUND(I105*H105,2)</f>
        <v>0</v>
      </c>
      <c r="K105" s="162" t="s">
        <v>122</v>
      </c>
      <c r="L105" s="32"/>
      <c r="M105" s="167" t="s">
        <v>1</v>
      </c>
      <c r="N105" s="168" t="s">
        <v>41</v>
      </c>
      <c r="O105" s="62"/>
      <c r="P105" s="169">
        <f>O105*H105</f>
        <v>0</v>
      </c>
      <c r="Q105" s="169">
        <v>0</v>
      </c>
      <c r="R105" s="169">
        <f>Q105*H105</f>
        <v>0</v>
      </c>
      <c r="S105" s="169">
        <v>0</v>
      </c>
      <c r="T105" s="169">
        <f>S105*H105</f>
        <v>0</v>
      </c>
      <c r="U105" s="170" t="s">
        <v>1</v>
      </c>
      <c r="AR105" s="14" t="s">
        <v>370</v>
      </c>
      <c r="AT105" s="14" t="s">
        <v>118</v>
      </c>
      <c r="AU105" s="14" t="s">
        <v>80</v>
      </c>
      <c r="AY105" s="14" t="s">
        <v>116</v>
      </c>
      <c r="BE105" s="171">
        <f>IF(N105="základní",J105,0)</f>
        <v>0</v>
      </c>
      <c r="BF105" s="171">
        <f>IF(N105="snížená",J105,0)</f>
        <v>0</v>
      </c>
      <c r="BG105" s="171">
        <f>IF(N105="zákl. přenesená",J105,0)</f>
        <v>0</v>
      </c>
      <c r="BH105" s="171">
        <f>IF(N105="sníž. přenesená",J105,0)</f>
        <v>0</v>
      </c>
      <c r="BI105" s="171">
        <f>IF(N105="nulová",J105,0)</f>
        <v>0</v>
      </c>
      <c r="BJ105" s="14" t="s">
        <v>78</v>
      </c>
      <c r="BK105" s="171">
        <f>ROUND(I105*H105,2)</f>
        <v>0</v>
      </c>
      <c r="BL105" s="14" t="s">
        <v>370</v>
      </c>
      <c r="BM105" s="14" t="s">
        <v>413</v>
      </c>
    </row>
    <row r="106" s="10" customFormat="1" ht="22.8" customHeight="1">
      <c r="B106" s="146"/>
      <c r="D106" s="147" t="s">
        <v>69</v>
      </c>
      <c r="E106" s="157" t="s">
        <v>414</v>
      </c>
      <c r="F106" s="157" t="s">
        <v>415</v>
      </c>
      <c r="I106" s="149"/>
      <c r="J106" s="158">
        <f>BK106</f>
        <v>0</v>
      </c>
      <c r="L106" s="146"/>
      <c r="M106" s="151"/>
      <c r="N106" s="152"/>
      <c r="O106" s="152"/>
      <c r="P106" s="153">
        <f>SUM(P107:P108)</f>
        <v>0</v>
      </c>
      <c r="Q106" s="152"/>
      <c r="R106" s="153">
        <f>SUM(R107:R108)</f>
        <v>0.0693</v>
      </c>
      <c r="S106" s="152"/>
      <c r="T106" s="153">
        <f>SUM(T107:T108)</f>
        <v>0</v>
      </c>
      <c r="U106" s="154"/>
      <c r="AR106" s="147" t="s">
        <v>138</v>
      </c>
      <c r="AT106" s="155" t="s">
        <v>69</v>
      </c>
      <c r="AU106" s="155" t="s">
        <v>78</v>
      </c>
      <c r="AY106" s="147" t="s">
        <v>116</v>
      </c>
      <c r="BK106" s="156">
        <f>SUM(BK107:BK108)</f>
        <v>0</v>
      </c>
    </row>
    <row r="107" s="1" customFormat="1" ht="16.5" customHeight="1">
      <c r="B107" s="159"/>
      <c r="C107" s="160" t="s">
        <v>8</v>
      </c>
      <c r="D107" s="160" t="s">
        <v>118</v>
      </c>
      <c r="E107" s="161" t="s">
        <v>416</v>
      </c>
      <c r="F107" s="162" t="s">
        <v>417</v>
      </c>
      <c r="G107" s="163" t="s">
        <v>121</v>
      </c>
      <c r="H107" s="164">
        <v>5</v>
      </c>
      <c r="I107" s="165"/>
      <c r="J107" s="166">
        <f>ROUND(I107*H107,2)</f>
        <v>0</v>
      </c>
      <c r="K107" s="162" t="s">
        <v>1</v>
      </c>
      <c r="L107" s="32"/>
      <c r="M107" s="167" t="s">
        <v>1</v>
      </c>
      <c r="N107" s="168" t="s">
        <v>41</v>
      </c>
      <c r="O107" s="62"/>
      <c r="P107" s="169">
        <f>O107*H107</f>
        <v>0</v>
      </c>
      <c r="Q107" s="169">
        <v>0.013860000000000001</v>
      </c>
      <c r="R107" s="169">
        <f>Q107*H107</f>
        <v>0.0693</v>
      </c>
      <c r="S107" s="169">
        <v>0</v>
      </c>
      <c r="T107" s="169">
        <f>S107*H107</f>
        <v>0</v>
      </c>
      <c r="U107" s="170" t="s">
        <v>1</v>
      </c>
      <c r="AR107" s="14" t="s">
        <v>123</v>
      </c>
      <c r="AT107" s="14" t="s">
        <v>118</v>
      </c>
      <c r="AU107" s="14" t="s">
        <v>80</v>
      </c>
      <c r="AY107" s="14" t="s">
        <v>116</v>
      </c>
      <c r="BE107" s="171">
        <f>IF(N107="základní",J107,0)</f>
        <v>0</v>
      </c>
      <c r="BF107" s="171">
        <f>IF(N107="snížená",J107,0)</f>
        <v>0</v>
      </c>
      <c r="BG107" s="171">
        <f>IF(N107="zákl. přenesená",J107,0)</f>
        <v>0</v>
      </c>
      <c r="BH107" s="171">
        <f>IF(N107="sníž. přenesená",J107,0)</f>
        <v>0</v>
      </c>
      <c r="BI107" s="171">
        <f>IF(N107="nulová",J107,0)</f>
        <v>0</v>
      </c>
      <c r="BJ107" s="14" t="s">
        <v>78</v>
      </c>
      <c r="BK107" s="171">
        <f>ROUND(I107*H107,2)</f>
        <v>0</v>
      </c>
      <c r="BL107" s="14" t="s">
        <v>123</v>
      </c>
      <c r="BM107" s="14" t="s">
        <v>418</v>
      </c>
    </row>
    <row r="108" s="1" customFormat="1" ht="16.5" customHeight="1">
      <c r="B108" s="159"/>
      <c r="C108" s="160" t="s">
        <v>192</v>
      </c>
      <c r="D108" s="160" t="s">
        <v>118</v>
      </c>
      <c r="E108" s="161" t="s">
        <v>419</v>
      </c>
      <c r="F108" s="162" t="s">
        <v>420</v>
      </c>
      <c r="G108" s="163" t="s">
        <v>421</v>
      </c>
      <c r="H108" s="164">
        <v>1</v>
      </c>
      <c r="I108" s="165"/>
      <c r="J108" s="166">
        <f>ROUND(I108*H108,2)</f>
        <v>0</v>
      </c>
      <c r="K108" s="162" t="s">
        <v>1</v>
      </c>
      <c r="L108" s="32"/>
      <c r="M108" s="193" t="s">
        <v>1</v>
      </c>
      <c r="N108" s="194" t="s">
        <v>41</v>
      </c>
      <c r="O108" s="195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6">
        <f>S108*H108</f>
        <v>0</v>
      </c>
      <c r="U108" s="197" t="s">
        <v>1</v>
      </c>
      <c r="AR108" s="14" t="s">
        <v>123</v>
      </c>
      <c r="AT108" s="14" t="s">
        <v>118</v>
      </c>
      <c r="AU108" s="14" t="s">
        <v>80</v>
      </c>
      <c r="AY108" s="14" t="s">
        <v>116</v>
      </c>
      <c r="BE108" s="171">
        <f>IF(N108="základní",J108,0)</f>
        <v>0</v>
      </c>
      <c r="BF108" s="171">
        <f>IF(N108="snížená",J108,0)</f>
        <v>0</v>
      </c>
      <c r="BG108" s="171">
        <f>IF(N108="zákl. přenesená",J108,0)</f>
        <v>0</v>
      </c>
      <c r="BH108" s="171">
        <f>IF(N108="sníž. přenesená",J108,0)</f>
        <v>0</v>
      </c>
      <c r="BI108" s="171">
        <f>IF(N108="nulová",J108,0)</f>
        <v>0</v>
      </c>
      <c r="BJ108" s="14" t="s">
        <v>78</v>
      </c>
      <c r="BK108" s="171">
        <f>ROUND(I108*H108,2)</f>
        <v>0</v>
      </c>
      <c r="BL108" s="14" t="s">
        <v>123</v>
      </c>
      <c r="BM108" s="14" t="s">
        <v>422</v>
      </c>
    </row>
    <row r="109" s="1" customFormat="1" ht="6.96" customHeight="1">
      <c r="B109" s="47"/>
      <c r="C109" s="48"/>
      <c r="D109" s="48"/>
      <c r="E109" s="48"/>
      <c r="F109" s="48"/>
      <c r="G109" s="48"/>
      <c r="H109" s="48"/>
      <c r="I109" s="122"/>
      <c r="J109" s="48"/>
      <c r="K109" s="48"/>
      <c r="L109" s="32"/>
    </row>
  </sheetData>
  <autoFilter ref="C85:K10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Sobol</dc:creator>
  <cp:lastModifiedBy>Jiří Sobol</cp:lastModifiedBy>
  <dcterms:created xsi:type="dcterms:W3CDTF">2019-07-11T12:07:51Z</dcterms:created>
  <dcterms:modified xsi:type="dcterms:W3CDTF">2019-07-11T12:07:54Z</dcterms:modified>
</cp:coreProperties>
</file>